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Консульт з громад\Громадське обговорення\Департ культури\Програма збереження нематеріальної спадщини\"/>
    </mc:Choice>
  </mc:AlternateContent>
  <bookViews>
    <workbookView xWindow="0" yWindow="0" windowWidth="20490" windowHeight="7155" activeTab="1"/>
  </bookViews>
  <sheets>
    <sheet name="Додаток 1" sheetId="7" r:id="rId1"/>
    <sheet name="Додаток 2" sheetId="8" r:id="rId2"/>
    <sheet name="Додаток 3" sheetId="9" r:id="rId3"/>
  </sheets>
  <definedNames>
    <definedName name="_xlnm.Print_Titles" localSheetId="1">'Додаток 2'!$4:$6</definedName>
    <definedName name="_xlnm.Print_Area" localSheetId="1">'Додаток 2'!$A$1:$L$32</definedName>
    <definedName name="_xlnm.Print_Area" localSheetId="2">'Додаток 3'!$A$1:$G$64</definedName>
  </definedNames>
  <calcPr calcId="152511"/>
</workbook>
</file>

<file path=xl/calcChain.xml><?xml version="1.0" encoding="utf-8"?>
<calcChain xmlns="http://schemas.openxmlformats.org/spreadsheetml/2006/main">
  <c r="D63" i="9" l="1"/>
  <c r="D62" i="9"/>
  <c r="D61" i="9"/>
  <c r="D57" i="9"/>
  <c r="E57" i="9"/>
  <c r="F57" i="9"/>
  <c r="G57" i="9"/>
  <c r="C57" i="9"/>
  <c r="C34" i="9"/>
  <c r="D22" i="9"/>
  <c r="D20" i="9"/>
  <c r="E20" i="9"/>
  <c r="F20" i="9"/>
  <c r="G20" i="9"/>
  <c r="C20" i="9"/>
  <c r="G17" i="8" l="1"/>
  <c r="H17" i="8"/>
  <c r="I17" i="8"/>
  <c r="J17" i="8"/>
  <c r="K17" i="8"/>
  <c r="H14" i="8"/>
  <c r="I14" i="8"/>
  <c r="J14" i="8"/>
  <c r="K14" i="8"/>
  <c r="G7" i="8"/>
  <c r="H7" i="8"/>
  <c r="I7" i="8"/>
  <c r="J7" i="8"/>
  <c r="K7" i="8"/>
  <c r="D46" i="9"/>
  <c r="E46" i="9"/>
  <c r="F46" i="9"/>
  <c r="G46" i="9"/>
  <c r="G56" i="9" s="1"/>
  <c r="C46" i="9"/>
  <c r="G52" i="9"/>
  <c r="G60" i="9" s="1"/>
  <c r="F52" i="9"/>
  <c r="E52" i="9"/>
  <c r="D52" i="9"/>
  <c r="D60" i="9" s="1"/>
  <c r="C52" i="9"/>
  <c r="E60" i="9" l="1"/>
  <c r="F56" i="9"/>
  <c r="E56" i="9"/>
  <c r="C56" i="9"/>
  <c r="D56" i="9"/>
  <c r="F60" i="9"/>
  <c r="E62" i="9"/>
  <c r="C30" i="9"/>
  <c r="D37" i="9" l="1"/>
  <c r="E37" i="9"/>
  <c r="F37" i="9"/>
  <c r="F41" i="9" s="1"/>
  <c r="G37" i="9"/>
  <c r="G41" i="9" s="1"/>
  <c r="C37" i="9"/>
  <c r="G39" i="9"/>
  <c r="F39" i="9"/>
  <c r="E39" i="9"/>
  <c r="E43" i="9" s="1"/>
  <c r="D39" i="9"/>
  <c r="C39" i="9"/>
  <c r="K24" i="8"/>
  <c r="K20" i="8" s="1"/>
  <c r="J24" i="8"/>
  <c r="J20" i="8" s="1"/>
  <c r="I24" i="8"/>
  <c r="I20" i="8" s="1"/>
  <c r="H24" i="8"/>
  <c r="H20" i="8" s="1"/>
  <c r="G24" i="8"/>
  <c r="G20" i="8" s="1"/>
  <c r="F43" i="9" l="1"/>
  <c r="E41" i="9"/>
  <c r="G43" i="9"/>
  <c r="D43" i="9"/>
  <c r="C41" i="9"/>
  <c r="D41" i="9"/>
  <c r="G63" i="9"/>
  <c r="F63" i="9"/>
  <c r="E63" i="9"/>
  <c r="D49" i="9"/>
  <c r="D58" i="9" s="1"/>
  <c r="E49" i="9"/>
  <c r="E58" i="9" s="1"/>
  <c r="F49" i="9"/>
  <c r="F58" i="9" s="1"/>
  <c r="G49" i="9"/>
  <c r="G58" i="9" s="1"/>
  <c r="C49" i="9"/>
  <c r="C58" i="9" s="1"/>
  <c r="H28" i="8" l="1"/>
  <c r="C11" i="7" s="1"/>
  <c r="I28" i="8"/>
  <c r="J28" i="8"/>
  <c r="E11" i="7" s="1"/>
  <c r="K28" i="8"/>
  <c r="D11" i="7"/>
  <c r="F11" i="7"/>
  <c r="F23" i="8"/>
  <c r="F24" i="8"/>
  <c r="F25" i="8"/>
  <c r="I26" i="8"/>
  <c r="K26" i="8"/>
  <c r="J26" i="8" l="1"/>
  <c r="H26" i="8"/>
  <c r="G16" i="8"/>
  <c r="G14" i="8" l="1"/>
  <c r="G26" i="8" s="1"/>
  <c r="G28" i="8"/>
  <c r="B11" i="7" s="1"/>
  <c r="G30" i="9"/>
  <c r="F30" i="9"/>
  <c r="E30" i="9"/>
  <c r="D30" i="9"/>
  <c r="D26" i="9" l="1"/>
  <c r="D32" i="9" s="1"/>
  <c r="E26" i="9"/>
  <c r="E32" i="9" s="1"/>
  <c r="F26" i="9"/>
  <c r="F32" i="9" s="1"/>
  <c r="G26" i="9"/>
  <c r="G32" i="9" s="1"/>
  <c r="C26" i="9"/>
  <c r="C32" i="9" s="1"/>
  <c r="D25" i="9"/>
  <c r="E25" i="9"/>
  <c r="F25" i="9"/>
  <c r="G25" i="9"/>
  <c r="C25" i="9"/>
  <c r="G22" i="9"/>
  <c r="F22" i="9"/>
  <c r="E22" i="9"/>
  <c r="G62" i="9"/>
  <c r="F62" i="9"/>
  <c r="G61" i="9"/>
  <c r="F61" i="9"/>
  <c r="E61" i="9"/>
  <c r="F21" i="8" l="1"/>
  <c r="F20" i="8" s="1"/>
  <c r="F16" i="8"/>
  <c r="F15" i="8"/>
  <c r="F14" i="8" s="1"/>
  <c r="F10" i="8"/>
  <c r="F12" i="8"/>
  <c r="F8" i="8"/>
  <c r="F7" i="8" l="1"/>
  <c r="C10" i="7"/>
  <c r="D10" i="7"/>
  <c r="E10" i="7"/>
  <c r="F10" i="7"/>
  <c r="B10" i="7" l="1"/>
  <c r="G10" i="7" s="1"/>
  <c r="G11" i="7"/>
  <c r="F19" i="8"/>
  <c r="F18" i="8"/>
  <c r="F17" i="8" l="1"/>
  <c r="F26" i="8" s="1"/>
  <c r="F28" i="8"/>
</calcChain>
</file>

<file path=xl/sharedStrings.xml><?xml version="1.0" encoding="utf-8"?>
<sst xmlns="http://schemas.openxmlformats.org/spreadsheetml/2006/main" count="216" uniqueCount="133">
  <si>
    <t>Обсяг коштів, які планується залучити на виконання Програми</t>
  </si>
  <si>
    <t>Етапи виконання Програми</t>
  </si>
  <si>
    <t>І етап</t>
  </si>
  <si>
    <t>ІІ етап</t>
  </si>
  <si>
    <t>Усього витрат на виконання Програми</t>
  </si>
  <si>
    <t>Обсяг ресурсів всього, у тому числі:</t>
  </si>
  <si>
    <t>№ з/п</t>
  </si>
  <si>
    <t>Перелік заходів Програми</t>
  </si>
  <si>
    <t>Строк виконання заходу</t>
  </si>
  <si>
    <t>Виконавці</t>
  </si>
  <si>
    <t>Джерела фінансування</t>
  </si>
  <si>
    <t>Обласний бюджет</t>
  </si>
  <si>
    <t>тис. грн</t>
  </si>
  <si>
    <t>Орієнтовні обсяги фінансування (тис. грн), у тому числі по роках :</t>
  </si>
  <si>
    <t>Загальний обсяг</t>
  </si>
  <si>
    <t>2.1.</t>
  </si>
  <si>
    <t>2.2.</t>
  </si>
  <si>
    <t>1.1.</t>
  </si>
  <si>
    <t>Очікуваний результат (результативні показники наведені у окремому додатку №3 до програми)</t>
  </si>
  <si>
    <t>3.1.</t>
  </si>
  <si>
    <t>4.1.</t>
  </si>
  <si>
    <t>Олександр ЛЕВОЧКО</t>
  </si>
  <si>
    <t xml:space="preserve">Директор Департаменту культури і туризму, національностей та релігій облдержадміністрації </t>
  </si>
  <si>
    <t>2021-2025 роки</t>
  </si>
  <si>
    <t xml:space="preserve">Ресурсне забезпечення обласної цільової Програми охорони
та збереження нематеріальної культурної спадщини в Чернігівській області на 2021 - 2025 роки
</t>
  </si>
  <si>
    <t xml:space="preserve">Додаток 1
до обласної цільової Програми охорони та збереження нематеріальної культурної спадщини в Чернігівській області на 2021-2025 роки
затверджено рішенням _____________ сесії
обласної ради _______________ скликання
____________ 2020 року № _______
</t>
  </si>
  <si>
    <t>ІІІ етап</t>
  </si>
  <si>
    <t>1.2.</t>
  </si>
  <si>
    <t>1.3.</t>
  </si>
  <si>
    <t>3.2.</t>
  </si>
  <si>
    <t>4.2.</t>
  </si>
  <si>
    <t>4.3.</t>
  </si>
  <si>
    <t>Департамент культури і туризму, національностей та релігій облдержадміністрації, КЗ «Обласний центр народної творчості» ЧОР</t>
  </si>
  <si>
    <t xml:space="preserve">Додаток 2
до обласної цільової Програми охорони та збереження нематеріальної культурної спадщини в Чернігівській області на 2021-2025 роки
затвердженого рішенням _____________ сесії
обласної ради _______________ скликання
____________ 2020 року № _______
</t>
  </si>
  <si>
    <t xml:space="preserve">Напрямки діяльності та заходи  обласної цільової Програми охорони та збереження
нематеріальної культурної спадщини в Чернігівській області на 2021-2025 роки
</t>
  </si>
  <si>
    <t>Департамент культури і туризму, національностей та релігій облдержадміністрації, Чернігівський обласний історичний музей ім. В.В.Тарновського</t>
  </si>
  <si>
    <t xml:space="preserve">2. Оновлення матеріально-технічної бази </t>
  </si>
  <si>
    <t>Райдержадміністрації, міськвиконкоми,об"єднані територіальні громади</t>
  </si>
  <si>
    <t>Обсяг видатків визначається при затвердженні відповідного бюджету</t>
  </si>
  <si>
    <t>обласний бюджет</t>
  </si>
  <si>
    <t>-обласний бюджет</t>
  </si>
  <si>
    <t>4. Популяризація нематеріальної культурної спадщини Чернігівщини</t>
  </si>
  <si>
    <t>4.4.</t>
  </si>
  <si>
    <t>Проведення заходів з просування та збереження елементів НКС (симпозіуми, семінари, виставки тощо)</t>
  </si>
  <si>
    <t>РАЗОМ:</t>
  </si>
  <si>
    <t>у тому числі</t>
  </si>
  <si>
    <t>Придбання артефактів і предметів музейного значення під час дослідницько-збиральних експедицій</t>
  </si>
  <si>
    <t>Придбання  сучасних технічних засобів необхідних для фіксації та популяризації  елементів НКС</t>
  </si>
  <si>
    <t>Проведення  дослідницьких експедицій в районах, містах та ОТГ області з виявлення, збору, фіксації та поглибленого вивчення елементів усної народної творчості (епосу, казок, легенд) як етнолінгвістичних особливостей регіону</t>
  </si>
  <si>
    <t>Додаток3</t>
  </si>
  <si>
    <t>до обласної цільової Програми охорони та збереження</t>
  </si>
  <si>
    <t>нематеріальної культурної спадщини в Чернігівській</t>
  </si>
  <si>
    <t>області на 2021-2025 роки</t>
  </si>
  <si>
    <t>затверджено рішенням____________________сесії</t>
  </si>
  <si>
    <t>обласної ради ______________________скликання</t>
  </si>
  <si>
    <t>_________2020 року № __________</t>
  </si>
  <si>
    <t xml:space="preserve">Результативні показники виконання напрямків діяльності та заходів  обласної  цільової Програми  охорони та збереження нематеріальної культурної спадщини в Чернігівській області на 2021-2025 роки
</t>
  </si>
  <si>
    <t>Назва напрямку діяльності (пріоритетні завдання)</t>
  </si>
  <si>
    <t>Одиниця виміру</t>
  </si>
  <si>
    <t>2021 рік</t>
  </si>
  <si>
    <t>2022 рік</t>
  </si>
  <si>
    <t>2023 рік</t>
  </si>
  <si>
    <t>2024 рік</t>
  </si>
  <si>
    <t>2025 рік</t>
  </si>
  <si>
    <t>Показники затрат:</t>
  </si>
  <si>
    <t>тис.грн</t>
  </si>
  <si>
    <t>Показники продукту:</t>
  </si>
  <si>
    <t>од.</t>
  </si>
  <si>
    <t>тис.грн.</t>
  </si>
  <si>
    <t>Показники якості:</t>
  </si>
  <si>
    <t>%</t>
  </si>
  <si>
    <t>тис. грн.</t>
  </si>
  <si>
    <t>прим.</t>
  </si>
  <si>
    <t>Кількість переглядів сайту  «Віртуальний музей "Традиції народної культури Чернігівщини""</t>
  </si>
  <si>
    <t>Динаміка збільшення кількості переглядів сайту  «Віртуальний музей "Традиції народної культури Чернігівщини"" у плановому періоді  у порівнянні з відповідним періодом минулого року</t>
  </si>
  <si>
    <t>Кількість проведених комплексних  експедицій</t>
  </si>
  <si>
    <t>Середні витрати на проведення  комплексної експедиції</t>
  </si>
  <si>
    <t xml:space="preserve">Завдання 2.  Оновлення матеріально-технічної бази </t>
  </si>
  <si>
    <t>Витрати обласного бюджету  на придбання  сучасних технічних засобів необхідних для фіксації та популяризації  елементів НКС</t>
  </si>
  <si>
    <t>Витрати обласного бюджету  на придбання артефактів і предметів музейного значення під час дослідницько-збиральних експедицій</t>
  </si>
  <si>
    <t>Кількість придбаної техніки рухомого складу</t>
  </si>
  <si>
    <t>Кількість придбаних сучасних технічних засобів необхідних для фіксації та популяризації  елементів НКС</t>
  </si>
  <si>
    <t>Середня вартість одного  сучасного технічного засобу необхідного для фіксації та популяризації  елементів НКС</t>
  </si>
  <si>
    <t>Середні витрати на придбання артефактів і предметів музейного значення</t>
  </si>
  <si>
    <t>Підготовка та видання серії книг “Казки,легенди,байки Чернігівщини”  за матеріалами зібраними під час проведення  експедиційних досліджень</t>
  </si>
  <si>
    <t>Департамент культури і туризму, національностей та релігій облдержадміністрації,КЗ «Обласний центр народної творчості» ЧОР</t>
  </si>
  <si>
    <t xml:space="preserve">Створення єдиного сайту Нематеріальної культурної спадщини Чернігівської області з метою популяризації традиційної культури Чернігово-Сіверського краю серед мешканців Чернігівської області. Виявлення та збереження традицій, обрядів, звичаїв шляхом оцифрування; 
внесення результатів на єдиний сайт з метою ознайомлення, популяризації, розвитку та збереження елементів НКС Чернігівщини
</t>
  </si>
  <si>
    <t>2021рік</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</si>
  <si>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В.В.Тарновського, Чернігівська обласна універсальна, наукова бібліотека ім. В.Г.Короленка</t>
  </si>
  <si>
    <t>Удосконалення (модернізація)  сайту «Віртуальний музей" Традиції народної культури Чернігівщини""</t>
  </si>
  <si>
    <t>Завдання 3. Видавнича діяльність</t>
  </si>
  <si>
    <t>Кількість проведених заходів з  просування та збереження елементів НКС (симпозіуми, семінари,виставки  тощо)</t>
  </si>
  <si>
    <t>Співвідношення придбаної техніки рухомого складу до техніки рухомого складу  яка потребує оновлення</t>
  </si>
  <si>
    <t>Завдання 4. Популяризація нематеріальної культурної спадщини Чернігівщини</t>
  </si>
  <si>
    <t>Динаміка збільшення кількості  придбаних під час  експедицій артефактів і предметів музейного значення у плановому періоді  у порівнянні з відповідним періодом минулого року</t>
  </si>
  <si>
    <t>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</si>
  <si>
    <t>Кількість виготовленої друкованої продукції</t>
  </si>
  <si>
    <t>Середні витрати на виготовлення друкованої продукції</t>
  </si>
  <si>
    <t xml:space="preserve">Витрати обласного бюджету на видавничу діяльність </t>
  </si>
  <si>
    <t>Динаміка збільшення виготовленної  друкованої  продукції у плановому періоді відповідно до фактичного  показника минулого року</t>
  </si>
  <si>
    <t>Витрати обласного бюджету на удосконалення (модернізацію) сайту   «Віртуальний музей "Традиції народної культури Чернігівщини""</t>
  </si>
  <si>
    <t>3. Видавнича діяльність</t>
  </si>
  <si>
    <t>Витрати обласного бюджету на створення промороликів про елементи НКС регіону , студійний запис  фольклорно-етнографічних репертуарів аматорських колективів  для презентації традицій, звичаїв, обрядів Чернігівщини</t>
  </si>
  <si>
    <t>Динаміка збільшення кількості відзнятого матеріалу у плановому періоді  у порівнянні з відповідним періодом минулого року</t>
  </si>
  <si>
    <t>Динаміка збільшення кількості проведених заходів з просування та збереження елементів НКС (симпозіуми, семінари, виставки тощо) у плановому періоді  у порівнянні з відповідним періодом минулого року</t>
  </si>
  <si>
    <t>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</si>
  <si>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Витрати обласного бюджету на 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</si>
  <si>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 xml:space="preserve">Виявлення, збереження та популяризація живої пісенної традиції Чернігівського краю як унікального елементу нематеріальної культурної спадщини, залучення різних верств населення до збереження цінностей традиційної культури. Відродження, збереження та забезпечення подальшого розвитку традиційних народних художніх промислів. Визначення контролю за носіями та елементами НКС,  вивчення проблем, що призводять до їх втрати; виявлення руйнівних тенденцій і критичних ситуацій, що виникають у сфері збереження народних ремесел, пошук шляхів їх подолання. 
</t>
  </si>
  <si>
    <t>Забезпечення вільного доступу до осередків (сільські колективи, окремі виконавці, окремі майстри) автентичної нематеріальної культурної спадщини Чернігівщини з метою їх виявлення, збереження та популяризації на Обласному, Всеукраїнському та Міжнародному рівнях.</t>
  </si>
  <si>
    <t>Збереження та популяризація традиційної нематеріальної культурної спадщини Чернігівщини шляхом видання друкованої продукції про елементи НКС, традиції, обряди, звичаї, аматорські колективи та майстрів народних ремесел та художніх промислів.</t>
  </si>
  <si>
    <t>Витрати обласного бюджету на проведення заходів з просування та збереження елементів НКС (симпозіуми, семінари, конференції, виставки тощо)</t>
  </si>
  <si>
    <t>Кількість відзнятого  матеріалу   для презентації традицій, звичаїв, обрядів Чернігівщини</t>
  </si>
  <si>
    <t>Середні витрати на проведення заходів щодо просування та збереження елементів НКС (симпозіуми, семінари, виставки,   тощо)</t>
  </si>
  <si>
    <t>Підготовка та видання серії збірок   фольклорних пісень та нотного репертуару зібраних Василем Полевиком, "Народні аматори Чернігівщини" та  серії книг "Відомі постаті становлення та розвитку аматорського мистецтва Чернігово-Сіверського краю та їх вплив на збереження традицій нематеріально культурної спадщини" і ілюстрованих збірок "Обласний перелік елементів НКС", "Майстрами славиться Чернігівська земля" ,"Елементи нематеріальної культурної спадщини Чернігівщини", та інше .</t>
  </si>
  <si>
    <r>
      <t xml:space="preserve"> </t>
    </r>
    <r>
      <rPr>
        <i/>
        <sz val="14"/>
        <rFont val="Times New Roman"/>
        <family val="1"/>
        <charset val="204"/>
      </rPr>
      <t>Показники ефективності:</t>
    </r>
  </si>
  <si>
    <t>-бюджети: районні, міські (міст обласного значення) та об'єднаних територіальних громад</t>
  </si>
  <si>
    <t>1. Комплексне дослідження нематеріальної культурної спадщини в районах, містах та ОТГ області</t>
  </si>
  <si>
    <t>Райдержадміністрації, міськвиконкоми,об'єднані територіальні громади</t>
  </si>
  <si>
    <t>Проведення  поглибленого вивчення фольклорно-етнографічних особливостей регіонів області, досліджень із поглибленим вивченням народних ремесел і художніх промислів та виявлення елементів НКС в районах, містах та ОТГ області</t>
  </si>
  <si>
    <t>Департамент культури і туризму, національностей та релігій облдержадміністрації, Чернігівська обласна універсальна, наукова бібліотека ім. В. Г. Короленка</t>
  </si>
  <si>
    <t>Проведення  дослідницько-збиральних експедицій з виявлення, вивчення артефактів і предметів музейного значення, пов'язаних зі звичаями формами показу, знаннями та навичками спільнот, груп та окремих осіб Чернігівської області</t>
  </si>
  <si>
    <t>Бюджети районів,міські (міст обласного значення) та об'єднаних територіальних громад</t>
  </si>
  <si>
    <t>бюджети районів,міські (міст обласного значення) та об'єднаних територіальних громад</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</si>
  <si>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 В. Тарновського, Чернігівська обласна універсальна, наукова бібліотека ім. В. Г. Короленка</t>
  </si>
  <si>
    <t>Департамент культури і туризму, національностей та релігій облдержадміністрації,Чернігівський обласний історичний музей ім. В. В. Тарновського</t>
  </si>
  <si>
    <t>Директор Департаменту культури і туризму, національностей та релігій облдержадміністрації</t>
  </si>
  <si>
    <t>Завдання 1.  Комплексне дослідження нематеріальної культурної спадщини в районах, містах та ОТГ області</t>
  </si>
  <si>
    <t>Витрати обласного бюджету на  комплексне дослідження нематеріальної культурної спадщини в районах, містах та ОТГ області</t>
  </si>
  <si>
    <t>Кількість населенних пунктів охоплених комплексним дослідженням елементів нематеріальної культурної спадщини в районах, містах та ОТГ області</t>
  </si>
  <si>
    <t>Динаміка збільшення кількості  населенних пунктів охоплених комплексним дослідженням елементів нематеріальної культурної спадщини в районах, містах та ОТГ області у плановому періоді у порівнянні з відповідним періодом минулого року</t>
  </si>
  <si>
    <t>Кількість техніки рухомого складу,  що  буде задіяна під час проведення комплексних досліджень нематеріальної культурної спадщини в районах, містах та ОТГ області та яка  потребує оновлення</t>
  </si>
  <si>
    <t>Кількість зібраних артефактів і предметів музейного значення, пов'язаних зі звичаями,формами показу,знаннями та навичками спільнот, груп та окремих осіб Чернігівської області</t>
  </si>
  <si>
    <t>Середні витрати на 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</si>
</sst>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
  </numFmts>
  <fonts count="31" x14ac:knownFonts="1">
    <font>
      <sz val="11"/>
      <color theme="1"/>
      <name val="Calibri"/>
      <family val="2"/>
      <charset val="204"/>
      <scheme val="minor"/>
    </font>
    <font>
      <b/>
      <sz val="11"/>
      <color indexed="8"/>
      <name val="Times New Roman"/>
      <family val="1"/>
      <charset val="204"/>
    </font>
    <font>
      <sz val="14"/>
      <color indexed="8"/>
      <name val="Times New Roman"/>
      <family val="1"/>
      <charset val="204"/>
    </font>
    <font>
      <sz val="11"/>
      <name val="Calibri"/>
      <family val="2"/>
      <charset val="204"/>
    </font>
    <font>
      <sz val="19"/>
      <name val="Times New Roman"/>
      <family val="1"/>
      <charset val="204"/>
    </font>
    <font>
      <sz val="16"/>
      <name val="Calibri"/>
      <family val="2"/>
      <charset val="204"/>
    </font>
    <font>
      <sz val="18"/>
      <name val="Calibri"/>
      <family val="2"/>
      <charset val="204"/>
    </font>
    <font>
      <sz val="20"/>
      <name val="Times New Roman"/>
      <family val="1"/>
      <charset val="204"/>
    </font>
    <font>
      <sz val="28"/>
      <name val="Calibri"/>
      <family val="2"/>
      <charset val="204"/>
    </font>
    <font>
      <sz val="20"/>
      <name val="Calibri"/>
      <family val="2"/>
      <charset val="204"/>
    </font>
    <font>
      <sz val="28"/>
      <name val="Times New Roman"/>
      <family val="1"/>
      <charset val="204"/>
    </font>
    <font>
      <sz val="16"/>
      <name val="Times New Roman"/>
      <family val="1"/>
      <charset val="204"/>
    </font>
    <font>
      <sz val="11"/>
      <name val="Calibri"/>
      <family val="2"/>
      <charset val="204"/>
      <scheme val="minor"/>
    </font>
    <font>
      <sz val="23"/>
      <name val="Times New Roman"/>
      <family val="1"/>
      <charset val="204"/>
    </font>
    <font>
      <sz val="27"/>
      <name val="Times New Roman"/>
      <family val="1"/>
      <charset val="204"/>
    </font>
    <font>
      <sz val="14"/>
      <name val="Calibri"/>
      <family val="2"/>
      <charset val="204"/>
      <scheme val="minor"/>
    </font>
    <font>
      <sz val="14"/>
      <name val="Times New Roman"/>
      <family val="1"/>
      <charset val="204"/>
    </font>
    <font>
      <sz val="26"/>
      <name val="Times New Roman"/>
      <family val="1"/>
      <charset val="204"/>
    </font>
    <font>
      <sz val="24"/>
      <name val="Times New Roman"/>
      <family val="1"/>
      <charset val="204"/>
    </font>
    <font>
      <b/>
      <sz val="11"/>
      <name val="Calibri"/>
      <family val="2"/>
      <charset val="204"/>
      <scheme val="minor"/>
    </font>
    <font>
      <b/>
      <sz val="28"/>
      <name val="Calibri"/>
      <family val="2"/>
      <charset val="204"/>
      <scheme val="minor"/>
    </font>
    <font>
      <sz val="27.5"/>
      <name val="Times New Roman"/>
      <family val="1"/>
      <charset val="204"/>
    </font>
    <font>
      <b/>
      <sz val="18"/>
      <name val="Times New Roman"/>
      <family val="1"/>
      <charset val="204"/>
    </font>
    <font>
      <sz val="11"/>
      <color theme="9" tint="0.79998168889431442"/>
      <name val="Calibri"/>
      <family val="2"/>
      <charset val="204"/>
      <scheme val="minor"/>
    </font>
    <font>
      <sz val="12"/>
      <name val="Times New Roman"/>
      <family val="1"/>
      <charset val="204"/>
    </font>
    <font>
      <sz val="14"/>
      <color rgb="FF7030A0"/>
      <name val="Calibri"/>
      <family val="2"/>
      <charset val="204"/>
      <scheme val="minor"/>
    </font>
    <font>
      <sz val="11"/>
      <color rgb="FF7030A0"/>
      <name val="Calibri"/>
      <family val="2"/>
      <charset val="204"/>
      <scheme val="minor"/>
    </font>
    <font>
      <sz val="20"/>
      <name val="Calibri"/>
      <family val="2"/>
      <charset val="204"/>
      <scheme val="minor"/>
    </font>
    <font>
      <sz val="14"/>
      <name val="Calibri"/>
      <family val="2"/>
      <charset val="204"/>
    </font>
    <font>
      <i/>
      <sz val="14"/>
      <name val="Times New Roman"/>
      <family val="1"/>
      <charset val="204"/>
    </font>
    <font>
      <sz val="1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47">
    <xf numFmtId="0" fontId="0" fillId="0" borderId="0" xfId="0"/>
    <xf numFmtId="0" fontId="1" fillId="0" borderId="0" xfId="0" applyFont="1" applyAlignment="1"/>
    <xf numFmtId="0" fontId="2" fillId="0" borderId="0" xfId="0" applyFont="1" applyAlignment="1">
      <alignment horizontal="left" vertical="distributed" wrapText="1"/>
    </xf>
    <xf numFmtId="0" fontId="3" fillId="0" borderId="0" xfId="0" applyFont="1"/>
    <xf numFmtId="0" fontId="12" fillId="0" borderId="0" xfId="0" applyFont="1"/>
    <xf numFmtId="0" fontId="15" fillId="0" borderId="0" xfId="0" applyFont="1"/>
    <xf numFmtId="164" fontId="15" fillId="0" borderId="0" xfId="0" applyNumberFormat="1" applyFont="1"/>
    <xf numFmtId="0" fontId="4" fillId="0" borderId="0" xfId="0" applyFont="1" applyBorder="1" applyAlignment="1">
      <alignment horizontal="center" vertical="center" wrapText="1"/>
    </xf>
    <xf numFmtId="0" fontId="0" fillId="0" borderId="0" xfId="0" applyBorder="1"/>
    <xf numFmtId="0" fontId="12" fillId="0" borderId="0" xfId="0" applyFont="1" applyBorder="1"/>
    <xf numFmtId="0" fontId="12" fillId="2" borderId="0" xfId="0" applyFont="1" applyFill="1" applyBorder="1"/>
    <xf numFmtId="0" fontId="12" fillId="2" borderId="0" xfId="0" applyFont="1" applyFill="1"/>
    <xf numFmtId="0" fontId="19" fillId="4" borderId="0" xfId="0" applyFont="1" applyFill="1" applyBorder="1"/>
    <xf numFmtId="0" fontId="19" fillId="4" borderId="0" xfId="0" applyFont="1" applyFill="1"/>
    <xf numFmtId="0" fontId="12" fillId="0" borderId="1" xfId="0" applyFont="1" applyBorder="1"/>
    <xf numFmtId="164" fontId="22" fillId="0" borderId="0" xfId="0" applyNumberFormat="1" applyFont="1" applyBorder="1" applyAlignment="1">
      <alignment vertical="center" wrapText="1"/>
    </xf>
    <xf numFmtId="0" fontId="23" fillId="0" borderId="0" xfId="0" applyFont="1"/>
    <xf numFmtId="0" fontId="23" fillId="0" borderId="0" xfId="0" applyFont="1" applyBorder="1"/>
    <xf numFmtId="0" fontId="16" fillId="0" borderId="1" xfId="0" applyFont="1" applyBorder="1" applyAlignment="1">
      <alignment horizontal="center" vertical="center" wrapText="1"/>
    </xf>
    <xf numFmtId="164" fontId="25" fillId="0" borderId="0" xfId="0" applyNumberFormat="1" applyFont="1"/>
    <xf numFmtId="0" fontId="26" fillId="0" borderId="0" xfId="0" applyFont="1"/>
    <xf numFmtId="0" fontId="25" fillId="0" borderId="0" xfId="0" applyFont="1"/>
    <xf numFmtId="1" fontId="25" fillId="0" borderId="0" xfId="0" applyNumberFormat="1" applyFont="1"/>
    <xf numFmtId="0" fontId="16" fillId="0" borderId="2" xfId="0" applyFont="1" applyBorder="1" applyAlignment="1">
      <alignment horizontal="center" vertical="center" wrapText="1"/>
    </xf>
    <xf numFmtId="0" fontId="11" fillId="3" borderId="0" xfId="0" applyFont="1" applyFill="1"/>
    <xf numFmtId="0" fontId="5" fillId="3" borderId="0" xfId="0" applyFont="1" applyFill="1" applyAlignment="1"/>
    <xf numFmtId="0" fontId="6" fillId="3" borderId="0" xfId="0" applyFont="1" applyFill="1" applyAlignment="1"/>
    <xf numFmtId="0" fontId="5" fillId="3" borderId="0" xfId="0" applyFont="1" applyFill="1"/>
    <xf numFmtId="0" fontId="6" fillId="3" borderId="0" xfId="0" applyFont="1" applyFill="1" applyAlignment="1">
      <alignment wrapText="1"/>
    </xf>
    <xf numFmtId="0" fontId="10"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165" fontId="10"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0" fontId="18" fillId="3" borderId="5" xfId="0" applyFont="1" applyFill="1" applyBorder="1" applyAlignment="1">
      <alignment horizontal="center" vertical="center"/>
    </xf>
    <xf numFmtId="0" fontId="18" fillId="3" borderId="0" xfId="0" applyFont="1" applyFill="1" applyAlignment="1">
      <alignment horizontal="center" vertical="center" wrapText="1"/>
    </xf>
    <xf numFmtId="0" fontId="18" fillId="3" borderId="5" xfId="0" applyFont="1" applyFill="1" applyBorder="1" applyAlignment="1">
      <alignment horizontal="center" vertical="center" wrapText="1"/>
    </xf>
    <xf numFmtId="165" fontId="10" fillId="3" borderId="5" xfId="0" applyNumberFormat="1" applyFont="1" applyFill="1" applyBorder="1" applyAlignment="1">
      <alignment horizontal="center" vertical="center"/>
    </xf>
    <xf numFmtId="0" fontId="18" fillId="3" borderId="1" xfId="0" applyFont="1" applyFill="1" applyBorder="1" applyAlignment="1">
      <alignment horizontal="center" vertical="top" wrapText="1"/>
    </xf>
    <xf numFmtId="0" fontId="10" fillId="3" borderId="1" xfId="0" applyFont="1" applyFill="1" applyBorder="1"/>
    <xf numFmtId="165" fontId="10" fillId="3" borderId="1" xfId="0" applyNumberFormat="1" applyFont="1" applyFill="1" applyBorder="1"/>
    <xf numFmtId="0" fontId="6" fillId="3" borderId="0" xfId="0" applyFont="1" applyFill="1"/>
    <xf numFmtId="0" fontId="8" fillId="3" borderId="0" xfId="0" applyFont="1" applyFill="1" applyAlignment="1">
      <alignment horizontal="left"/>
    </xf>
    <xf numFmtId="0" fontId="12" fillId="3" borderId="0" xfId="0" applyFont="1" applyFill="1"/>
    <xf numFmtId="0" fontId="9" fillId="3" borderId="0" xfId="0" applyFont="1" applyFill="1"/>
    <xf numFmtId="165" fontId="9" fillId="3" borderId="0" xfId="0" applyNumberFormat="1" applyFont="1" applyFill="1"/>
    <xf numFmtId="0" fontId="3" fillId="3" borderId="0" xfId="0" applyFont="1" applyFill="1"/>
    <xf numFmtId="0" fontId="27" fillId="3" borderId="0" xfId="0" applyFont="1" applyFill="1"/>
    <xf numFmtId="164" fontId="5" fillId="3" borderId="0" xfId="0" applyNumberFormat="1" applyFont="1" applyFill="1"/>
    <xf numFmtId="164" fontId="28" fillId="3" borderId="0" xfId="0" applyNumberFormat="1" applyFont="1" applyFill="1"/>
    <xf numFmtId="0" fontId="16" fillId="3" borderId="2" xfId="0"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164" fontId="16" fillId="3" borderId="6" xfId="0" applyNumberFormat="1" applyFont="1" applyFill="1" applyBorder="1" applyAlignment="1">
      <alignment horizontal="center" vertical="center" wrapText="1"/>
    </xf>
    <xf numFmtId="0" fontId="16" fillId="3" borderId="6" xfId="0" applyFont="1" applyFill="1" applyBorder="1" applyAlignment="1">
      <alignment horizontal="left" vertical="center" wrapText="1"/>
    </xf>
    <xf numFmtId="166" fontId="16" fillId="3"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vertical="top" wrapText="1"/>
    </xf>
    <xf numFmtId="166" fontId="16" fillId="3" borderId="2" xfId="0" applyNumberFormat="1" applyFont="1" applyFill="1" applyBorder="1" applyAlignment="1">
      <alignment horizontal="center" vertical="center" wrapText="1"/>
    </xf>
    <xf numFmtId="1" fontId="16" fillId="3" borderId="2" xfId="0" applyNumberFormat="1"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6" fillId="3" borderId="0" xfId="0" applyFont="1" applyFill="1" applyBorder="1" applyAlignment="1">
      <alignment horizontal="left" vertical="top" wrapText="1"/>
    </xf>
    <xf numFmtId="0" fontId="15" fillId="3" borderId="0" xfId="0" applyFont="1" applyFill="1" applyBorder="1"/>
    <xf numFmtId="0" fontId="28" fillId="0" borderId="0" xfId="0" applyFont="1" applyAlignment="1">
      <alignment vertical="top"/>
    </xf>
    <xf numFmtId="0" fontId="30" fillId="0" borderId="0" xfId="0" applyFont="1"/>
    <xf numFmtId="0" fontId="30" fillId="0" borderId="0" xfId="0" applyFont="1" applyAlignment="1">
      <alignment horizontal="center" vertical="center" wrapText="1"/>
    </xf>
    <xf numFmtId="0" fontId="30" fillId="0" borderId="0" xfId="0" applyFont="1" applyAlignment="1">
      <alignment horizontal="right" wrapText="1"/>
    </xf>
    <xf numFmtId="0" fontId="30" fillId="0" borderId="1" xfId="0" applyFont="1" applyBorder="1" applyAlignment="1">
      <alignment horizontal="center" vertical="center" wrapText="1"/>
    </xf>
    <xf numFmtId="49" fontId="16" fillId="0" borderId="1" xfId="0" applyNumberFormat="1" applyFont="1" applyBorder="1" applyAlignment="1">
      <alignment horizontal="left" vertical="center"/>
    </xf>
    <xf numFmtId="165" fontId="16" fillId="0" borderId="1" xfId="0" applyNumberFormat="1" applyFont="1" applyBorder="1" applyAlignment="1">
      <alignment horizontal="center" vertical="center"/>
    </xf>
    <xf numFmtId="49" fontId="16" fillId="0" borderId="1" xfId="0" applyNumberFormat="1" applyFont="1" applyBorder="1" applyAlignment="1">
      <alignment vertical="center" wrapText="1"/>
    </xf>
    <xf numFmtId="0" fontId="30" fillId="0" borderId="0" xfId="0" applyFont="1" applyAlignment="1"/>
    <xf numFmtId="164" fontId="16" fillId="0" borderId="0" xfId="0" applyNumberFormat="1" applyFont="1"/>
    <xf numFmtId="164" fontId="3" fillId="0" borderId="0" xfId="0" applyNumberFormat="1" applyFont="1"/>
    <xf numFmtId="0" fontId="16"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164" fontId="16" fillId="0" borderId="0" xfId="0" applyNumberFormat="1" applyFont="1" applyAlignment="1">
      <alignment horizontal="right"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20" fillId="0" borderId="0" xfId="0" applyFont="1" applyBorder="1" applyAlignment="1">
      <alignment horizontal="center"/>
    </xf>
    <xf numFmtId="0" fontId="17" fillId="3" borderId="0" xfId="0" applyFont="1" applyFill="1" applyAlignment="1">
      <alignment horizontal="left" vertical="top" wrapText="1"/>
    </xf>
    <xf numFmtId="49" fontId="18" fillId="3" borderId="1" xfId="0" applyNumberFormat="1" applyFont="1" applyFill="1" applyBorder="1" applyAlignment="1">
      <alignment horizontal="left" vertical="center" wrapText="1"/>
    </xf>
    <xf numFmtId="0" fontId="18"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left" wrapText="1"/>
    </xf>
    <xf numFmtId="164" fontId="10" fillId="3" borderId="0" xfId="0" applyNumberFormat="1" applyFont="1" applyFill="1" applyAlignment="1">
      <alignment horizontal="left"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2" xfId="0" applyFont="1" applyFill="1" applyBorder="1" applyAlignment="1">
      <alignment horizontal="center" wrapText="1"/>
    </xf>
    <xf numFmtId="165" fontId="21" fillId="3" borderId="3" xfId="0" applyNumberFormat="1" applyFont="1" applyFill="1" applyBorder="1" applyAlignment="1">
      <alignment horizontal="center" vertical="center"/>
    </xf>
    <xf numFmtId="165" fontId="21" fillId="3" borderId="4" xfId="0" applyNumberFormat="1" applyFont="1" applyFill="1" applyBorder="1" applyAlignment="1">
      <alignment horizontal="center" vertical="center"/>
    </xf>
    <xf numFmtId="165" fontId="21" fillId="3" borderId="2" xfId="0" applyNumberFormat="1" applyFont="1" applyFill="1" applyBorder="1" applyAlignment="1">
      <alignment horizontal="center" vertical="center"/>
    </xf>
    <xf numFmtId="0" fontId="16" fillId="3" borderId="7"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6" fillId="3" borderId="0" xfId="0" applyFont="1" applyFill="1" applyBorder="1" applyAlignment="1">
      <alignment horizontal="center"/>
    </xf>
    <xf numFmtId="0" fontId="29" fillId="3" borderId="7"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12"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4" fillId="3" borderId="0" xfId="0" applyFont="1" applyFill="1" applyAlignment="1">
      <alignment horizontal="left"/>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topLeftCell="A10" zoomScale="120" zoomScaleNormal="100" zoomScaleSheetLayoutView="120" workbookViewId="0">
      <selection activeCell="A3" sqref="A3"/>
    </sheetView>
  </sheetViews>
  <sheetFormatPr defaultRowHeight="15" x14ac:dyDescent="0.25"/>
  <cols>
    <col min="1" max="1" width="49.140625" style="4" customWidth="1"/>
    <col min="2" max="2" width="13.140625" style="4" customWidth="1"/>
    <col min="3" max="3" width="13.42578125" style="4" customWidth="1"/>
    <col min="4" max="4" width="13.28515625" style="4" customWidth="1"/>
    <col min="5" max="5" width="15" style="4" customWidth="1"/>
    <col min="6" max="6" width="14.42578125" style="4" customWidth="1"/>
    <col min="7" max="7" width="14.140625" style="4" customWidth="1"/>
  </cols>
  <sheetData>
    <row r="1" spans="1:9" ht="4.5" customHeight="1" x14ac:dyDescent="0.25">
      <c r="A1" s="69"/>
      <c r="B1" s="69"/>
      <c r="C1" s="69"/>
      <c r="D1" s="80" t="s">
        <v>25</v>
      </c>
      <c r="E1" s="80"/>
      <c r="F1" s="80"/>
      <c r="G1" s="80"/>
    </row>
    <row r="2" spans="1:9" ht="5.25" customHeight="1" x14ac:dyDescent="0.25">
      <c r="B2" s="77"/>
      <c r="C2" s="77"/>
      <c r="D2" s="80"/>
      <c r="E2" s="80"/>
      <c r="F2" s="80"/>
      <c r="G2" s="80"/>
      <c r="H2" s="1"/>
      <c r="I2" s="1"/>
    </row>
    <row r="3" spans="1:9" ht="139.5" customHeight="1" x14ac:dyDescent="0.25">
      <c r="A3" s="70"/>
      <c r="B3" s="70"/>
      <c r="C3" s="70"/>
      <c r="D3" s="80"/>
      <c r="E3" s="80"/>
      <c r="F3" s="80"/>
      <c r="G3" s="80"/>
      <c r="H3" s="2"/>
      <c r="I3" s="2"/>
    </row>
    <row r="4" spans="1:9" ht="55.5" customHeight="1" x14ac:dyDescent="0.25">
      <c r="A4" s="85" t="s">
        <v>24</v>
      </c>
      <c r="B4" s="85"/>
      <c r="C4" s="85"/>
      <c r="D4" s="85"/>
      <c r="E4" s="85"/>
      <c r="F4" s="85"/>
      <c r="G4" s="85"/>
    </row>
    <row r="5" spans="1:9" ht="19.5" customHeight="1" x14ac:dyDescent="0.25">
      <c r="A5" s="71"/>
      <c r="B5" s="71"/>
      <c r="C5" s="71"/>
      <c r="D5" s="71"/>
      <c r="E5" s="71"/>
      <c r="F5" s="71"/>
      <c r="G5" s="72" t="s">
        <v>12</v>
      </c>
    </row>
    <row r="6" spans="1:9" ht="18.75" x14ac:dyDescent="0.25">
      <c r="A6" s="86" t="s">
        <v>0</v>
      </c>
      <c r="B6" s="86" t="s">
        <v>1</v>
      </c>
      <c r="C6" s="86"/>
      <c r="D6" s="86"/>
      <c r="E6" s="86"/>
      <c r="F6" s="86"/>
      <c r="G6" s="86" t="s">
        <v>4</v>
      </c>
    </row>
    <row r="7" spans="1:9" ht="18.75" x14ac:dyDescent="0.25">
      <c r="A7" s="86"/>
      <c r="B7" s="81" t="s">
        <v>2</v>
      </c>
      <c r="C7" s="82"/>
      <c r="D7" s="81" t="s">
        <v>3</v>
      </c>
      <c r="E7" s="83"/>
      <c r="F7" s="23" t="s">
        <v>26</v>
      </c>
      <c r="G7" s="86"/>
    </row>
    <row r="8" spans="1:9" ht="46.5" customHeight="1" x14ac:dyDescent="0.25">
      <c r="A8" s="86"/>
      <c r="B8" s="18">
        <v>2021</v>
      </c>
      <c r="C8" s="18">
        <v>2022</v>
      </c>
      <c r="D8" s="18">
        <v>2023</v>
      </c>
      <c r="E8" s="18">
        <v>2024</v>
      </c>
      <c r="F8" s="18">
        <v>2025</v>
      </c>
      <c r="G8" s="86"/>
    </row>
    <row r="9" spans="1:9" ht="13.5" customHeight="1" x14ac:dyDescent="0.25">
      <c r="A9" s="73">
        <v>1</v>
      </c>
      <c r="B9" s="73">
        <v>2</v>
      </c>
      <c r="C9" s="73">
        <v>3</v>
      </c>
      <c r="D9" s="73">
        <v>4</v>
      </c>
      <c r="E9" s="73">
        <v>5</v>
      </c>
      <c r="F9" s="73">
        <v>6</v>
      </c>
      <c r="G9" s="18"/>
    </row>
    <row r="10" spans="1:9" ht="18.75" x14ac:dyDescent="0.25">
      <c r="A10" s="62" t="s">
        <v>5</v>
      </c>
      <c r="B10" s="75">
        <f>B11</f>
        <v>873.81999999999994</v>
      </c>
      <c r="C10" s="75">
        <f t="shared" ref="C10:F10" si="0">C11</f>
        <v>393.41899999999998</v>
      </c>
      <c r="D10" s="75">
        <f t="shared" si="0"/>
        <v>454.75099999999998</v>
      </c>
      <c r="E10" s="75">
        <f t="shared" si="0"/>
        <v>567.97699999999998</v>
      </c>
      <c r="F10" s="75">
        <f t="shared" si="0"/>
        <v>786.90199999999993</v>
      </c>
      <c r="G10" s="75">
        <f>SUM(B10:F10)</f>
        <v>3076.8690000000001</v>
      </c>
    </row>
    <row r="11" spans="1:9" ht="30.75" customHeight="1" x14ac:dyDescent="0.25">
      <c r="A11" s="74" t="s">
        <v>40</v>
      </c>
      <c r="B11" s="75">
        <f>'Додаток 2'!G28</f>
        <v>873.81999999999994</v>
      </c>
      <c r="C11" s="75">
        <f>'Додаток 2'!H28</f>
        <v>393.41899999999998</v>
      </c>
      <c r="D11" s="75">
        <f>'Додаток 2'!I28</f>
        <v>454.75099999999998</v>
      </c>
      <c r="E11" s="75">
        <f>'Додаток 2'!J28</f>
        <v>567.97699999999998</v>
      </c>
      <c r="F11" s="75">
        <f>'Додаток 2'!K28</f>
        <v>786.90199999999993</v>
      </c>
      <c r="G11" s="75">
        <f>SUM(B11:F11)</f>
        <v>3076.8690000000001</v>
      </c>
    </row>
    <row r="12" spans="1:9" ht="54" customHeight="1" x14ac:dyDescent="0.25">
      <c r="A12" s="76" t="s">
        <v>115</v>
      </c>
      <c r="B12" s="87" t="s">
        <v>38</v>
      </c>
      <c r="C12" s="88"/>
      <c r="D12" s="88"/>
      <c r="E12" s="88"/>
      <c r="F12" s="88"/>
      <c r="G12" s="89"/>
    </row>
    <row r="13" spans="1:9" ht="74.25" customHeight="1" x14ac:dyDescent="0.3">
      <c r="A13" s="80" t="s">
        <v>22</v>
      </c>
      <c r="B13" s="80"/>
      <c r="C13" s="80"/>
      <c r="D13" s="78"/>
      <c r="E13" s="84" t="s">
        <v>21</v>
      </c>
      <c r="F13" s="84"/>
      <c r="G13" s="84"/>
    </row>
    <row r="14" spans="1:9" ht="74.25" customHeight="1" x14ac:dyDescent="0.25">
      <c r="A14" s="3"/>
      <c r="B14" s="79"/>
      <c r="C14" s="79"/>
      <c r="D14" s="79"/>
      <c r="E14" s="79"/>
      <c r="F14" s="79"/>
      <c r="G14" s="79"/>
    </row>
    <row r="15" spans="1:9" x14ac:dyDescent="0.25">
      <c r="A15" s="3"/>
      <c r="B15" s="79"/>
      <c r="C15" s="79"/>
      <c r="D15" s="79"/>
      <c r="E15" s="79"/>
      <c r="F15" s="79"/>
      <c r="G15" s="79"/>
    </row>
    <row r="16" spans="1:9" x14ac:dyDescent="0.25">
      <c r="A16" s="3"/>
      <c r="B16" s="79"/>
      <c r="C16" s="79"/>
      <c r="D16" s="79"/>
      <c r="E16" s="79"/>
      <c r="F16" s="79"/>
      <c r="G16" s="79"/>
    </row>
  </sheetData>
  <mergeCells count="10">
    <mergeCell ref="D1:G3"/>
    <mergeCell ref="B7:C7"/>
    <mergeCell ref="D7:E7"/>
    <mergeCell ref="A13:C13"/>
    <mergeCell ref="E13:G13"/>
    <mergeCell ref="A4:G4"/>
    <mergeCell ref="A6:A8"/>
    <mergeCell ref="B6:F6"/>
    <mergeCell ref="G6:G8"/>
    <mergeCell ref="B12:G12"/>
  </mergeCells>
  <phoneticPr fontId="0" type="noConversion"/>
  <pageMargins left="0.70866141732283472" right="0.70866141732283472" top="0.74803149606299213" bottom="0.74803149606299213" header="0.31496062992125984" footer="0.31496062992125984"/>
  <pageSetup paperSize="9" scale="98"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0"/>
  <sheetViews>
    <sheetView tabSelected="1" view="pageBreakPreview" zoomScale="40" zoomScaleNormal="50" zoomScaleSheetLayoutView="40" workbookViewId="0">
      <selection activeCell="E22" sqref="E22"/>
    </sheetView>
  </sheetViews>
  <sheetFormatPr defaultRowHeight="23.25" x14ac:dyDescent="0.35"/>
  <cols>
    <col min="1" max="1" width="8.85546875" style="46" customWidth="1"/>
    <col min="2" max="2" width="87.85546875" style="46" customWidth="1"/>
    <col min="3" max="3" width="21.7109375" style="46" customWidth="1"/>
    <col min="4" max="4" width="65.7109375" style="46" customWidth="1"/>
    <col min="5" max="5" width="33.28515625" style="44" customWidth="1"/>
    <col min="6" max="6" width="30.5703125" style="49" customWidth="1"/>
    <col min="7" max="11" width="25.5703125" style="49" customWidth="1"/>
    <col min="12" max="12" width="99.5703125" style="49" customWidth="1"/>
    <col min="13" max="85" width="9.140625" style="8"/>
  </cols>
  <sheetData>
    <row r="1" spans="1:85" s="4" customFormat="1" ht="258" customHeight="1" x14ac:dyDescent="0.35">
      <c r="A1" s="24"/>
      <c r="B1" s="25"/>
      <c r="C1" s="25"/>
      <c r="D1" s="25"/>
      <c r="E1" s="26"/>
      <c r="F1" s="25"/>
      <c r="G1" s="92" t="s">
        <v>33</v>
      </c>
      <c r="H1" s="92"/>
      <c r="I1" s="92"/>
      <c r="J1" s="92"/>
      <c r="K1" s="92"/>
      <c r="L1" s="92"/>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row>
    <row r="2" spans="1:85" s="4" customFormat="1" ht="227.25" customHeight="1" x14ac:dyDescent="0.25">
      <c r="A2" s="97" t="s">
        <v>34</v>
      </c>
      <c r="B2" s="98"/>
      <c r="C2" s="98"/>
      <c r="D2" s="98"/>
      <c r="E2" s="98"/>
      <c r="F2" s="98"/>
      <c r="G2" s="98"/>
      <c r="H2" s="98"/>
      <c r="I2" s="98"/>
      <c r="J2" s="98"/>
      <c r="K2" s="98"/>
      <c r="L2" s="98"/>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s="4" customFormat="1" ht="24" hidden="1" customHeight="1" x14ac:dyDescent="0.35">
      <c r="A3" s="27"/>
      <c r="B3" s="27"/>
      <c r="C3" s="27"/>
      <c r="D3" s="27"/>
      <c r="E3" s="28"/>
      <c r="F3" s="27"/>
      <c r="G3" s="27"/>
      <c r="H3" s="27"/>
      <c r="I3" s="27"/>
      <c r="J3" s="27"/>
      <c r="K3" s="27"/>
      <c r="L3" s="27"/>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s="4" customFormat="1" ht="39.75" customHeight="1" x14ac:dyDescent="0.25">
      <c r="A4" s="95" t="s">
        <v>6</v>
      </c>
      <c r="B4" s="95" t="s">
        <v>7</v>
      </c>
      <c r="C4" s="95" t="s">
        <v>8</v>
      </c>
      <c r="D4" s="95" t="s">
        <v>9</v>
      </c>
      <c r="E4" s="95" t="s">
        <v>10</v>
      </c>
      <c r="F4" s="95" t="s">
        <v>13</v>
      </c>
      <c r="G4" s="95"/>
      <c r="H4" s="95"/>
      <c r="I4" s="95"/>
      <c r="J4" s="95"/>
      <c r="K4" s="95"/>
      <c r="L4" s="95" t="s">
        <v>18</v>
      </c>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s="4" customFormat="1" ht="39.75" customHeight="1" x14ac:dyDescent="0.25">
      <c r="A5" s="95"/>
      <c r="B5" s="95"/>
      <c r="C5" s="95"/>
      <c r="D5" s="95"/>
      <c r="E5" s="95"/>
      <c r="F5" s="95" t="s">
        <v>14</v>
      </c>
      <c r="G5" s="99" t="s">
        <v>2</v>
      </c>
      <c r="H5" s="100"/>
      <c r="I5" s="99" t="s">
        <v>3</v>
      </c>
      <c r="J5" s="101"/>
      <c r="K5" s="29" t="s">
        <v>26</v>
      </c>
      <c r="L5" s="95"/>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s="11" customFormat="1" ht="36" customHeight="1" x14ac:dyDescent="0.25">
      <c r="A6" s="95"/>
      <c r="B6" s="95"/>
      <c r="C6" s="95"/>
      <c r="D6" s="95"/>
      <c r="E6" s="95"/>
      <c r="F6" s="95"/>
      <c r="G6" s="30">
        <v>2021</v>
      </c>
      <c r="H6" s="30">
        <v>2022</v>
      </c>
      <c r="I6" s="30">
        <v>2023</v>
      </c>
      <c r="J6" s="30">
        <v>2024</v>
      </c>
      <c r="K6" s="30">
        <v>2025</v>
      </c>
      <c r="L6" s="95"/>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row>
    <row r="7" spans="1:85" s="13" customFormat="1" ht="59.25" customHeight="1" x14ac:dyDescent="0.25">
      <c r="A7" s="94" t="s">
        <v>116</v>
      </c>
      <c r="B7" s="94"/>
      <c r="C7" s="94"/>
      <c r="D7" s="94"/>
      <c r="E7" s="94"/>
      <c r="F7" s="32">
        <f>F8+F10+F12</f>
        <v>298.76299999999998</v>
      </c>
      <c r="G7" s="32">
        <f t="shared" ref="G7:K7" si="0">G8+G10+G12</f>
        <v>42.322000000000003</v>
      </c>
      <c r="H7" s="32">
        <f t="shared" si="0"/>
        <v>43.284999999999997</v>
      </c>
      <c r="I7" s="32">
        <f t="shared" si="0"/>
        <v>52.797999999999995</v>
      </c>
      <c r="J7" s="32">
        <f t="shared" si="0"/>
        <v>110.47500000000001</v>
      </c>
      <c r="K7" s="32">
        <f t="shared" si="0"/>
        <v>49.882999999999996</v>
      </c>
      <c r="L7" s="90" t="s">
        <v>107</v>
      </c>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row>
    <row r="8" spans="1:85" s="4" customFormat="1" ht="171.75" customHeight="1" x14ac:dyDescent="0.25">
      <c r="A8" s="107" t="s">
        <v>17</v>
      </c>
      <c r="B8" s="105" t="s">
        <v>118</v>
      </c>
      <c r="C8" s="31" t="s">
        <v>23</v>
      </c>
      <c r="D8" s="31" t="s">
        <v>32</v>
      </c>
      <c r="E8" s="31" t="s">
        <v>11</v>
      </c>
      <c r="F8" s="32">
        <f>G8+H8+I8+J8+K8</f>
        <v>164.69099999999997</v>
      </c>
      <c r="G8" s="32">
        <v>23.442</v>
      </c>
      <c r="H8" s="32">
        <v>19.684999999999999</v>
      </c>
      <c r="I8" s="32">
        <v>29.437999999999999</v>
      </c>
      <c r="J8" s="32">
        <v>63.914999999999999</v>
      </c>
      <c r="K8" s="32">
        <v>28.210999999999999</v>
      </c>
      <c r="L8" s="90"/>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row>
    <row r="9" spans="1:85" s="4" customFormat="1" ht="228.75" customHeight="1" x14ac:dyDescent="0.25">
      <c r="A9" s="108"/>
      <c r="B9" s="106"/>
      <c r="C9" s="31" t="s">
        <v>23</v>
      </c>
      <c r="D9" s="31" t="s">
        <v>117</v>
      </c>
      <c r="E9" s="31" t="s">
        <v>121</v>
      </c>
      <c r="F9" s="109" t="s">
        <v>38</v>
      </c>
      <c r="G9" s="110"/>
      <c r="H9" s="110"/>
      <c r="I9" s="110"/>
      <c r="J9" s="110"/>
      <c r="K9" s="111"/>
      <c r="L9" s="90"/>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row>
    <row r="10" spans="1:85" s="4" customFormat="1" ht="198.75" customHeight="1" x14ac:dyDescent="0.25">
      <c r="A10" s="107" t="s">
        <v>27</v>
      </c>
      <c r="B10" s="105" t="s">
        <v>48</v>
      </c>
      <c r="C10" s="31" t="s">
        <v>23</v>
      </c>
      <c r="D10" s="31" t="s">
        <v>119</v>
      </c>
      <c r="E10" s="31" t="s">
        <v>11</v>
      </c>
      <c r="F10" s="32">
        <f t="shared" ref="F10:F12" si="1">G10+H10+I10+J10+K10</f>
        <v>58.831999999999994</v>
      </c>
      <c r="G10" s="32">
        <v>7.84</v>
      </c>
      <c r="H10" s="32">
        <v>8.6</v>
      </c>
      <c r="I10" s="32">
        <v>9.68</v>
      </c>
      <c r="J10" s="32">
        <v>22.08</v>
      </c>
      <c r="K10" s="32">
        <v>10.632</v>
      </c>
      <c r="L10" s="90"/>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row>
    <row r="11" spans="1:85" s="4" customFormat="1" ht="221.25" customHeight="1" x14ac:dyDescent="0.25">
      <c r="A11" s="108"/>
      <c r="B11" s="106"/>
      <c r="C11" s="31" t="s">
        <v>23</v>
      </c>
      <c r="D11" s="31" t="s">
        <v>117</v>
      </c>
      <c r="E11" s="31" t="s">
        <v>121</v>
      </c>
      <c r="F11" s="109" t="s">
        <v>38</v>
      </c>
      <c r="G11" s="110"/>
      <c r="H11" s="110"/>
      <c r="I11" s="110"/>
      <c r="J11" s="110"/>
      <c r="K11" s="111"/>
      <c r="L11" s="90"/>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row>
    <row r="12" spans="1:85" s="4" customFormat="1" ht="187.5" customHeight="1" x14ac:dyDescent="0.25">
      <c r="A12" s="107" t="s">
        <v>28</v>
      </c>
      <c r="B12" s="105" t="s">
        <v>120</v>
      </c>
      <c r="C12" s="31" t="s">
        <v>23</v>
      </c>
      <c r="D12" s="31" t="s">
        <v>35</v>
      </c>
      <c r="E12" s="31" t="s">
        <v>11</v>
      </c>
      <c r="F12" s="32">
        <f t="shared" si="1"/>
        <v>75.240000000000009</v>
      </c>
      <c r="G12" s="32">
        <v>11.04</v>
      </c>
      <c r="H12" s="32">
        <v>15</v>
      </c>
      <c r="I12" s="32">
        <v>13.68</v>
      </c>
      <c r="J12" s="32">
        <v>24.48</v>
      </c>
      <c r="K12" s="32">
        <v>11.04</v>
      </c>
      <c r="L12" s="90"/>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row>
    <row r="13" spans="1:85" s="4" customFormat="1" ht="221.25" customHeight="1" x14ac:dyDescent="0.25">
      <c r="A13" s="108"/>
      <c r="B13" s="106"/>
      <c r="C13" s="31" t="s">
        <v>23</v>
      </c>
      <c r="D13" s="31" t="s">
        <v>117</v>
      </c>
      <c r="E13" s="31" t="s">
        <v>121</v>
      </c>
      <c r="F13" s="109" t="s">
        <v>38</v>
      </c>
      <c r="G13" s="110"/>
      <c r="H13" s="110"/>
      <c r="I13" s="110"/>
      <c r="J13" s="110"/>
      <c r="K13" s="111"/>
      <c r="L13" s="90"/>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row>
    <row r="14" spans="1:85" s="13" customFormat="1" ht="56.25" customHeight="1" x14ac:dyDescent="0.25">
      <c r="A14" s="93" t="s">
        <v>36</v>
      </c>
      <c r="B14" s="93"/>
      <c r="C14" s="93"/>
      <c r="D14" s="93"/>
      <c r="E14" s="93"/>
      <c r="F14" s="32">
        <f>F15+F16</f>
        <v>649.05299999999988</v>
      </c>
      <c r="G14" s="32">
        <f t="shared" ref="G14:K14" si="2">G15+G16</f>
        <v>567.46799999999996</v>
      </c>
      <c r="H14" s="32">
        <f t="shared" si="2"/>
        <v>21.864000000000001</v>
      </c>
      <c r="I14" s="32">
        <f t="shared" si="2"/>
        <v>35.844000000000001</v>
      </c>
      <c r="J14" s="32">
        <f t="shared" si="2"/>
        <v>11.63</v>
      </c>
      <c r="K14" s="32">
        <f t="shared" si="2"/>
        <v>12.247</v>
      </c>
      <c r="L14" s="96" t="s">
        <v>108</v>
      </c>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row>
    <row r="15" spans="1:85" s="4" customFormat="1" ht="159.75" customHeight="1" x14ac:dyDescent="0.25">
      <c r="A15" s="33" t="s">
        <v>15</v>
      </c>
      <c r="B15" s="31" t="s">
        <v>105</v>
      </c>
      <c r="C15" s="31" t="s">
        <v>87</v>
      </c>
      <c r="D15" s="31" t="s">
        <v>32</v>
      </c>
      <c r="E15" s="31" t="s">
        <v>11</v>
      </c>
      <c r="F15" s="32">
        <f>G15+H15+I15+J15+K15</f>
        <v>413.4</v>
      </c>
      <c r="G15" s="34">
        <v>413.4</v>
      </c>
      <c r="H15" s="34">
        <v>0</v>
      </c>
      <c r="I15" s="34">
        <v>0</v>
      </c>
      <c r="J15" s="34">
        <v>0</v>
      </c>
      <c r="K15" s="34">
        <v>0</v>
      </c>
      <c r="L15" s="9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row>
    <row r="16" spans="1:85" s="4" customFormat="1" ht="297" customHeight="1" x14ac:dyDescent="0.25">
      <c r="A16" s="33" t="s">
        <v>16</v>
      </c>
      <c r="B16" s="31" t="s">
        <v>47</v>
      </c>
      <c r="C16" s="31" t="s">
        <v>23</v>
      </c>
      <c r="D16" s="31" t="s">
        <v>123</v>
      </c>
      <c r="E16" s="31" t="s">
        <v>11</v>
      </c>
      <c r="F16" s="32">
        <f t="shared" ref="F16" si="3">G16+H16+I16+J16+K16</f>
        <v>235.65299999999996</v>
      </c>
      <c r="G16" s="34">
        <f>34.76+21.531+97.777</f>
        <v>154.06799999999998</v>
      </c>
      <c r="H16" s="34">
        <v>21.864000000000001</v>
      </c>
      <c r="I16" s="34">
        <v>35.844000000000001</v>
      </c>
      <c r="J16" s="34">
        <v>11.63</v>
      </c>
      <c r="K16" s="34">
        <v>12.247</v>
      </c>
      <c r="L16" s="96"/>
      <c r="M16" s="9"/>
      <c r="N16" s="9"/>
      <c r="O16" s="9"/>
      <c r="P16" s="9"/>
      <c r="Q16" s="9"/>
      <c r="R16" s="9"/>
      <c r="S16" s="7"/>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row>
    <row r="17" spans="1:85" s="13" customFormat="1" ht="70.5" customHeight="1" x14ac:dyDescent="0.25">
      <c r="A17" s="94" t="s">
        <v>101</v>
      </c>
      <c r="B17" s="94"/>
      <c r="C17" s="94"/>
      <c r="D17" s="94"/>
      <c r="E17" s="94"/>
      <c r="F17" s="34">
        <f>F18+F19</f>
        <v>668.68399999999997</v>
      </c>
      <c r="G17" s="34">
        <f t="shared" ref="G17:K17" si="4">G18+G19</f>
        <v>99.971000000000004</v>
      </c>
      <c r="H17" s="34">
        <f t="shared" si="4"/>
        <v>108.07499999999999</v>
      </c>
      <c r="I17" s="34">
        <f t="shared" si="4"/>
        <v>115.77099999999999</v>
      </c>
      <c r="J17" s="34">
        <f t="shared" si="4"/>
        <v>127.09100000000001</v>
      </c>
      <c r="K17" s="34">
        <f t="shared" si="4"/>
        <v>217.77600000000001</v>
      </c>
      <c r="L17" s="102" t="s">
        <v>109</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row>
    <row r="18" spans="1:85" s="4" customFormat="1" ht="408.75" customHeight="1" x14ac:dyDescent="0.25">
      <c r="A18" s="35" t="s">
        <v>19</v>
      </c>
      <c r="B18" s="31" t="s">
        <v>113</v>
      </c>
      <c r="C18" s="31" t="s">
        <v>23</v>
      </c>
      <c r="D18" s="31" t="s">
        <v>85</v>
      </c>
      <c r="E18" s="31" t="s">
        <v>11</v>
      </c>
      <c r="F18" s="32">
        <f t="shared" ref="F18:F19" si="5">SUM(G18:K18)</f>
        <v>377.71899999999999</v>
      </c>
      <c r="G18" s="34">
        <v>47.628</v>
      </c>
      <c r="H18" s="34">
        <v>52.957999999999998</v>
      </c>
      <c r="I18" s="34">
        <v>57.732999999999997</v>
      </c>
      <c r="J18" s="34">
        <v>65.977000000000004</v>
      </c>
      <c r="K18" s="34">
        <v>153.423</v>
      </c>
      <c r="L18" s="102"/>
      <c r="M18" s="91"/>
      <c r="N18" s="91"/>
      <c r="O18" s="91"/>
      <c r="P18" s="91"/>
      <c r="Q18" s="91"/>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row>
    <row r="19" spans="1:85" s="4" customFormat="1" ht="222" customHeight="1" x14ac:dyDescent="0.25">
      <c r="A19" s="35" t="s">
        <v>29</v>
      </c>
      <c r="B19" s="31" t="s">
        <v>84</v>
      </c>
      <c r="C19" s="31" t="s">
        <v>23</v>
      </c>
      <c r="D19" s="31" t="s">
        <v>119</v>
      </c>
      <c r="E19" s="31" t="s">
        <v>11</v>
      </c>
      <c r="F19" s="32">
        <f t="shared" si="5"/>
        <v>290.96499999999997</v>
      </c>
      <c r="G19" s="34">
        <v>52.343000000000004</v>
      </c>
      <c r="H19" s="34">
        <v>55.116999999999997</v>
      </c>
      <c r="I19" s="34">
        <v>58.037999999999997</v>
      </c>
      <c r="J19" s="34">
        <v>61.113999999999997</v>
      </c>
      <c r="K19" s="34">
        <v>64.352999999999994</v>
      </c>
      <c r="L19" s="102"/>
      <c r="M19" s="91"/>
      <c r="N19" s="91"/>
      <c r="O19" s="91"/>
      <c r="P19" s="91"/>
      <c r="Q19" s="91"/>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row>
    <row r="20" spans="1:85" s="13" customFormat="1" ht="60.75" customHeight="1" x14ac:dyDescent="0.25">
      <c r="A20" s="94" t="s">
        <v>41</v>
      </c>
      <c r="B20" s="94"/>
      <c r="C20" s="94"/>
      <c r="D20" s="94"/>
      <c r="E20" s="94"/>
      <c r="F20" s="34">
        <f>F21+F23+F24+F25</f>
        <v>1460.3689999999999</v>
      </c>
      <c r="G20" s="34">
        <f t="shared" ref="G20:K20" si="6">G21+G23+G24+G25</f>
        <v>164.059</v>
      </c>
      <c r="H20" s="34">
        <f t="shared" si="6"/>
        <v>220.19499999999999</v>
      </c>
      <c r="I20" s="34">
        <f t="shared" si="6"/>
        <v>250.33799999999999</v>
      </c>
      <c r="J20" s="34">
        <f t="shared" si="6"/>
        <v>318.78100000000001</v>
      </c>
      <c r="K20" s="34">
        <f t="shared" si="6"/>
        <v>506.99599999999998</v>
      </c>
      <c r="L20" s="41"/>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row>
    <row r="21" spans="1:85" s="11" customFormat="1" ht="288.75" customHeight="1" x14ac:dyDescent="0.25">
      <c r="A21" s="105" t="s">
        <v>20</v>
      </c>
      <c r="B21" s="105" t="s">
        <v>43</v>
      </c>
      <c r="C21" s="31" t="s">
        <v>23</v>
      </c>
      <c r="D21" s="31" t="s">
        <v>88</v>
      </c>
      <c r="E21" s="31" t="s">
        <v>11</v>
      </c>
      <c r="F21" s="34">
        <f>G21+H21+I21+J21+K21</f>
        <v>537.14699999999993</v>
      </c>
      <c r="G21" s="34">
        <v>11.446999999999999</v>
      </c>
      <c r="H21" s="34">
        <v>86.352999999999994</v>
      </c>
      <c r="I21" s="34">
        <v>86.003</v>
      </c>
      <c r="J21" s="34">
        <v>108.62</v>
      </c>
      <c r="K21" s="34">
        <v>244.72399999999999</v>
      </c>
      <c r="L21" s="90" t="s">
        <v>86</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s="11" customFormat="1" ht="212.25" customHeight="1" x14ac:dyDescent="0.25">
      <c r="A22" s="106"/>
      <c r="B22" s="106"/>
      <c r="C22" s="31" t="s">
        <v>23</v>
      </c>
      <c r="D22" s="31" t="s">
        <v>37</v>
      </c>
      <c r="E22" s="31" t="s">
        <v>121</v>
      </c>
      <c r="F22" s="121" t="s">
        <v>38</v>
      </c>
      <c r="G22" s="122"/>
      <c r="H22" s="122"/>
      <c r="I22" s="122"/>
      <c r="J22" s="122"/>
      <c r="K22" s="123"/>
      <c r="L22" s="9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s="11" customFormat="1" ht="174.75" customHeight="1" x14ac:dyDescent="0.25">
      <c r="A23" s="36" t="s">
        <v>30</v>
      </c>
      <c r="B23" s="31" t="s">
        <v>89</v>
      </c>
      <c r="C23" s="31" t="s">
        <v>23</v>
      </c>
      <c r="D23" s="31" t="s">
        <v>32</v>
      </c>
      <c r="E23" s="31" t="s">
        <v>11</v>
      </c>
      <c r="F23" s="34">
        <f t="shared" ref="F23:F25" si="7">G23+H23+I23+J23+K23</f>
        <v>88.991</v>
      </c>
      <c r="G23" s="34">
        <v>52.85</v>
      </c>
      <c r="H23" s="34">
        <v>8.3480000000000008</v>
      </c>
      <c r="I23" s="34">
        <v>8.7899999999999991</v>
      </c>
      <c r="J23" s="34">
        <v>9.2560000000000002</v>
      </c>
      <c r="K23" s="34">
        <v>9.7469999999999999</v>
      </c>
      <c r="L23" s="9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s="4" customFormat="1" ht="171" customHeight="1" x14ac:dyDescent="0.25">
      <c r="A24" s="37" t="s">
        <v>31</v>
      </c>
      <c r="B24" s="38" t="s">
        <v>95</v>
      </c>
      <c r="C24" s="39" t="s">
        <v>23</v>
      </c>
      <c r="D24" s="39" t="s">
        <v>32</v>
      </c>
      <c r="E24" s="39" t="s">
        <v>11</v>
      </c>
      <c r="F24" s="34">
        <f t="shared" si="7"/>
        <v>656.23099999999999</v>
      </c>
      <c r="G24" s="40">
        <f>25.368+44.394</f>
        <v>69.762</v>
      </c>
      <c r="H24" s="40">
        <f>33.391+60.103</f>
        <v>93.494</v>
      </c>
      <c r="I24" s="40">
        <f>42.192+77.353</f>
        <v>119.54499999999999</v>
      </c>
      <c r="J24" s="40">
        <f>59.238+103.667</f>
        <v>162.905</v>
      </c>
      <c r="K24" s="40">
        <f>77.972+132.553</f>
        <v>210.52499999999998</v>
      </c>
      <c r="L24" s="90"/>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row>
    <row r="25" spans="1:85" s="4" customFormat="1" ht="199.5" customHeight="1" x14ac:dyDescent="0.25">
      <c r="A25" s="33" t="s">
        <v>42</v>
      </c>
      <c r="B25" s="31" t="s">
        <v>46</v>
      </c>
      <c r="C25" s="31" t="s">
        <v>23</v>
      </c>
      <c r="D25" s="31" t="s">
        <v>124</v>
      </c>
      <c r="E25" s="31" t="s">
        <v>11</v>
      </c>
      <c r="F25" s="34">
        <f t="shared" si="7"/>
        <v>178</v>
      </c>
      <c r="G25" s="34">
        <v>30</v>
      </c>
      <c r="H25" s="34">
        <v>32</v>
      </c>
      <c r="I25" s="34">
        <v>36</v>
      </c>
      <c r="J25" s="34">
        <v>38</v>
      </c>
      <c r="K25" s="34">
        <v>42</v>
      </c>
      <c r="L25" s="90"/>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row>
    <row r="26" spans="1:85" s="4" customFormat="1" ht="66" customHeight="1" x14ac:dyDescent="0.25">
      <c r="A26" s="105" t="s">
        <v>44</v>
      </c>
      <c r="B26" s="105"/>
      <c r="C26" s="105"/>
      <c r="D26" s="105"/>
      <c r="E26" s="105"/>
      <c r="F26" s="40">
        <f>F7+F14+F17+F20</f>
        <v>3076.8689999999997</v>
      </c>
      <c r="G26" s="40">
        <f t="shared" ref="G26:K26" si="8">G7+G14+G17+G20</f>
        <v>873.81999999999994</v>
      </c>
      <c r="H26" s="40">
        <f t="shared" si="8"/>
        <v>393.41899999999998</v>
      </c>
      <c r="I26" s="40">
        <f t="shared" si="8"/>
        <v>454.75099999999998</v>
      </c>
      <c r="J26" s="40">
        <f t="shared" si="8"/>
        <v>567.97700000000009</v>
      </c>
      <c r="K26" s="40">
        <f t="shared" si="8"/>
        <v>786.90200000000004</v>
      </c>
      <c r="L26" s="41"/>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row>
    <row r="27" spans="1:85" s="14" customFormat="1" ht="36" customHeight="1" x14ac:dyDescent="0.5">
      <c r="A27" s="115" t="s">
        <v>45</v>
      </c>
      <c r="B27" s="116"/>
      <c r="C27" s="116"/>
      <c r="D27" s="116"/>
      <c r="E27" s="117"/>
      <c r="F27" s="42"/>
      <c r="G27" s="42"/>
      <c r="H27" s="42"/>
      <c r="I27" s="42"/>
      <c r="J27" s="42"/>
      <c r="K27" s="42"/>
      <c r="L27" s="42"/>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row>
    <row r="28" spans="1:85" s="14" customFormat="1" ht="36" customHeight="1" x14ac:dyDescent="0.5">
      <c r="A28" s="115" t="s">
        <v>39</v>
      </c>
      <c r="B28" s="116"/>
      <c r="C28" s="116"/>
      <c r="D28" s="116"/>
      <c r="E28" s="117"/>
      <c r="F28" s="43">
        <f>F8+F10+F12+F15+F16+F18+F19+F21+F23+F24+F25</f>
        <v>3076.8689999999997</v>
      </c>
      <c r="G28" s="43">
        <f t="shared" ref="G28:K28" si="9">G8+G10+G12+G15+G16+G18+G19+G21+G23+G24+G25</f>
        <v>873.81999999999994</v>
      </c>
      <c r="H28" s="43">
        <f t="shared" si="9"/>
        <v>393.41899999999998</v>
      </c>
      <c r="I28" s="43">
        <f t="shared" si="9"/>
        <v>454.75099999999998</v>
      </c>
      <c r="J28" s="43">
        <f t="shared" si="9"/>
        <v>567.97699999999998</v>
      </c>
      <c r="K28" s="43">
        <f t="shared" si="9"/>
        <v>786.90199999999993</v>
      </c>
      <c r="L28" s="42"/>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row>
    <row r="29" spans="1:85" s="4" customFormat="1" ht="38.25" customHeight="1" x14ac:dyDescent="0.5">
      <c r="A29" s="118" t="s">
        <v>122</v>
      </c>
      <c r="B29" s="119"/>
      <c r="C29" s="119"/>
      <c r="D29" s="119"/>
      <c r="E29" s="120"/>
      <c r="F29" s="112" t="s">
        <v>38</v>
      </c>
      <c r="G29" s="113"/>
      <c r="H29" s="113"/>
      <c r="I29" s="113"/>
      <c r="J29" s="113"/>
      <c r="K29" s="114"/>
      <c r="L29" s="42"/>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row>
    <row r="30" spans="1:85" s="4" customFormat="1" ht="3.75" customHeight="1" x14ac:dyDescent="0.35">
      <c r="A30" s="44"/>
      <c r="B30" s="44"/>
      <c r="C30" s="44"/>
      <c r="D30" s="44"/>
      <c r="E30" s="44"/>
      <c r="F30" s="44"/>
      <c r="G30" s="44"/>
      <c r="H30" s="44"/>
      <c r="I30" s="44"/>
      <c r="J30" s="44"/>
      <c r="K30" s="44"/>
      <c r="L30" s="44"/>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row>
    <row r="31" spans="1:85" s="4" customFormat="1" ht="84.75" customHeight="1" x14ac:dyDescent="0.55000000000000004">
      <c r="A31" s="103" t="s">
        <v>22</v>
      </c>
      <c r="B31" s="103"/>
      <c r="C31" s="103"/>
      <c r="D31" s="103"/>
      <c r="E31" s="103"/>
      <c r="F31" s="103"/>
      <c r="G31" s="103"/>
      <c r="H31" s="45"/>
      <c r="I31" s="45"/>
      <c r="J31" s="45"/>
      <c r="K31" s="104" t="s">
        <v>21</v>
      </c>
      <c r="L31" s="104"/>
      <c r="M31" s="15"/>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row>
    <row r="32" spans="1:85" hidden="1" x14ac:dyDescent="0.35">
      <c r="A32" s="27"/>
      <c r="B32" s="27"/>
      <c r="C32" s="27"/>
      <c r="D32" s="27"/>
      <c r="F32" s="27"/>
      <c r="G32" s="27"/>
      <c r="H32" s="27"/>
      <c r="I32" s="27"/>
      <c r="J32" s="27"/>
      <c r="K32" s="27"/>
      <c r="L32" s="27"/>
    </row>
    <row r="33" spans="1:85" s="16" customFormat="1" ht="47.25" customHeight="1" x14ac:dyDescent="0.4">
      <c r="A33" s="46"/>
      <c r="B33" s="46"/>
      <c r="C33" s="46"/>
      <c r="D33" s="47"/>
      <c r="E33" s="47"/>
      <c r="F33" s="48"/>
      <c r="G33" s="48"/>
      <c r="H33" s="48"/>
      <c r="I33" s="48"/>
      <c r="J33" s="48"/>
      <c r="K33" s="48"/>
      <c r="L33" s="49"/>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row>
    <row r="34" spans="1:85" s="16" customFormat="1" ht="26.25" x14ac:dyDescent="0.4">
      <c r="A34" s="46"/>
      <c r="B34" s="46"/>
      <c r="C34" s="46"/>
      <c r="D34" s="50"/>
      <c r="E34" s="47"/>
      <c r="F34" s="48"/>
      <c r="G34" s="48"/>
      <c r="H34" s="48"/>
      <c r="I34" s="48"/>
      <c r="J34" s="48"/>
      <c r="K34" s="48"/>
      <c r="L34" s="49"/>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row>
    <row r="35" spans="1:85" s="16" customFormat="1" ht="26.25" x14ac:dyDescent="0.4">
      <c r="A35" s="46"/>
      <c r="B35" s="46"/>
      <c r="C35" s="46"/>
      <c r="D35" s="50"/>
      <c r="E35" s="47"/>
      <c r="F35" s="51"/>
      <c r="G35" s="51"/>
      <c r="H35" s="51"/>
      <c r="I35" s="51"/>
      <c r="J35" s="51"/>
      <c r="K35" s="51"/>
      <c r="L35" s="49"/>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row>
    <row r="36" spans="1:85" s="16" customFormat="1" ht="26.25" x14ac:dyDescent="0.4">
      <c r="A36" s="46"/>
      <c r="B36" s="46"/>
      <c r="C36" s="46"/>
      <c r="D36" s="50"/>
      <c r="E36" s="47"/>
      <c r="F36" s="49"/>
      <c r="G36" s="49"/>
      <c r="H36" s="49"/>
      <c r="I36" s="49"/>
      <c r="J36" s="52"/>
      <c r="K36" s="52"/>
      <c r="L36" s="49"/>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row>
    <row r="37" spans="1:85" s="16" customFormat="1" ht="26.25" x14ac:dyDescent="0.4">
      <c r="A37" s="46"/>
      <c r="B37" s="46"/>
      <c r="C37" s="46"/>
      <c r="D37" s="50"/>
      <c r="E37" s="47"/>
      <c r="F37" s="48"/>
      <c r="G37" s="48"/>
      <c r="H37" s="48"/>
      <c r="I37" s="48"/>
      <c r="J37" s="48"/>
      <c r="K37" s="48"/>
      <c r="L37" s="49"/>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row>
    <row r="38" spans="1:85" s="16" customFormat="1" ht="26.25" x14ac:dyDescent="0.4">
      <c r="A38" s="46"/>
      <c r="B38" s="46"/>
      <c r="C38" s="46"/>
      <c r="D38" s="50"/>
      <c r="E38" s="47"/>
      <c r="F38" s="48"/>
      <c r="G38" s="48"/>
      <c r="H38" s="48"/>
      <c r="I38" s="48"/>
      <c r="J38" s="48"/>
      <c r="K38" s="48"/>
      <c r="L38" s="49"/>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row>
    <row r="39" spans="1:85" s="16" customFormat="1" ht="26.25" x14ac:dyDescent="0.4">
      <c r="A39" s="46"/>
      <c r="B39" s="46"/>
      <c r="C39" s="46"/>
      <c r="D39" s="50"/>
      <c r="E39" s="47"/>
      <c r="F39" s="48"/>
      <c r="G39" s="48"/>
      <c r="H39" s="48"/>
      <c r="I39" s="48"/>
      <c r="J39" s="48"/>
      <c r="K39" s="48"/>
      <c r="L39" s="49"/>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row>
    <row r="40" spans="1:85" ht="26.25" x14ac:dyDescent="0.4">
      <c r="F40" s="47"/>
      <c r="G40" s="47"/>
      <c r="H40" s="47"/>
      <c r="I40" s="47"/>
      <c r="J40" s="47"/>
      <c r="K40" s="47"/>
    </row>
  </sheetData>
  <mergeCells count="40">
    <mergeCell ref="F13:K13"/>
    <mergeCell ref="F29:K29"/>
    <mergeCell ref="A12:A13"/>
    <mergeCell ref="B12:B13"/>
    <mergeCell ref="A27:E27"/>
    <mergeCell ref="A28:E28"/>
    <mergeCell ref="A29:E29"/>
    <mergeCell ref="A21:A22"/>
    <mergeCell ref="B21:B22"/>
    <mergeCell ref="F22:K22"/>
    <mergeCell ref="D4:D6"/>
    <mergeCell ref="B8:B9"/>
    <mergeCell ref="A8:A9"/>
    <mergeCell ref="F9:K9"/>
    <mergeCell ref="F11:K11"/>
    <mergeCell ref="A10:A11"/>
    <mergeCell ref="B10:B11"/>
    <mergeCell ref="L17:L19"/>
    <mergeCell ref="A31:G31"/>
    <mergeCell ref="K31:L31"/>
    <mergeCell ref="A26:E26"/>
    <mergeCell ref="A20:E20"/>
    <mergeCell ref="A17:E17"/>
    <mergeCell ref="L21:L25"/>
    <mergeCell ref="L7:L13"/>
    <mergeCell ref="M18:Q19"/>
    <mergeCell ref="G1:L1"/>
    <mergeCell ref="A14:E14"/>
    <mergeCell ref="A7:E7"/>
    <mergeCell ref="B4:B6"/>
    <mergeCell ref="L14:L16"/>
    <mergeCell ref="F4:K4"/>
    <mergeCell ref="L4:L6"/>
    <mergeCell ref="A2:L2"/>
    <mergeCell ref="F5:F6"/>
    <mergeCell ref="E4:E6"/>
    <mergeCell ref="A4:A6"/>
    <mergeCell ref="C4:C6"/>
    <mergeCell ref="G5:H5"/>
    <mergeCell ref="I5:J5"/>
  </mergeCells>
  <phoneticPr fontId="0" type="noConversion"/>
  <pageMargins left="0.39370078740157483" right="0.39370078740157483" top="1.1811023622047245" bottom="0.39370078740157483" header="0" footer="0"/>
  <pageSetup paperSize="9" scale="29" orientation="landscape" verticalDpi="300" r:id="rId1"/>
  <rowBreaks count="2" manualBreakCount="2">
    <brk id="11" max="11" man="1"/>
    <brk id="1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topLeftCell="A58" zoomScaleNormal="100" zoomScaleSheetLayoutView="100" workbookViewId="0">
      <selection activeCell="A54" sqref="A54"/>
    </sheetView>
  </sheetViews>
  <sheetFormatPr defaultRowHeight="18.75" x14ac:dyDescent="0.3"/>
  <cols>
    <col min="1" max="1" width="72.28515625" style="46" customWidth="1"/>
    <col min="2" max="2" width="11.140625" style="46" customWidth="1"/>
    <col min="3" max="7" width="15.42578125" style="46" bestFit="1" customWidth="1"/>
    <col min="8" max="8" width="12" style="5" bestFit="1" customWidth="1"/>
  </cols>
  <sheetData>
    <row r="1" spans="1:8" s="4" customFormat="1" x14ac:dyDescent="0.3">
      <c r="A1" s="46"/>
      <c r="B1" s="141" t="s">
        <v>49</v>
      </c>
      <c r="C1" s="141"/>
      <c r="D1" s="141"/>
      <c r="E1" s="141"/>
      <c r="F1" s="141"/>
      <c r="G1" s="141"/>
      <c r="H1" s="5"/>
    </row>
    <row r="2" spans="1:8" s="4" customFormat="1" x14ac:dyDescent="0.3">
      <c r="A2" s="46"/>
      <c r="B2" s="141" t="s">
        <v>50</v>
      </c>
      <c r="C2" s="141"/>
      <c r="D2" s="141"/>
      <c r="E2" s="141"/>
      <c r="F2" s="141"/>
      <c r="G2" s="141"/>
      <c r="H2" s="5"/>
    </row>
    <row r="3" spans="1:8" s="4" customFormat="1" x14ac:dyDescent="0.3">
      <c r="A3" s="46"/>
      <c r="B3" s="141" t="s">
        <v>51</v>
      </c>
      <c r="C3" s="141"/>
      <c r="D3" s="141"/>
      <c r="E3" s="141"/>
      <c r="F3" s="141"/>
      <c r="G3" s="141"/>
      <c r="H3" s="5"/>
    </row>
    <row r="4" spans="1:8" s="4" customFormat="1" x14ac:dyDescent="0.3">
      <c r="A4" s="46"/>
      <c r="B4" s="141" t="s">
        <v>52</v>
      </c>
      <c r="C4" s="141"/>
      <c r="D4" s="141"/>
      <c r="E4" s="141"/>
      <c r="F4" s="141"/>
      <c r="G4" s="141"/>
      <c r="H4" s="5"/>
    </row>
    <row r="5" spans="1:8" s="4" customFormat="1" ht="15.75" customHeight="1" x14ac:dyDescent="0.3">
      <c r="A5" s="46"/>
      <c r="B5" s="141" t="s">
        <v>53</v>
      </c>
      <c r="C5" s="141"/>
      <c r="D5" s="141"/>
      <c r="E5" s="141"/>
      <c r="F5" s="141"/>
      <c r="G5" s="141"/>
      <c r="H5" s="5"/>
    </row>
    <row r="6" spans="1:8" s="4" customFormat="1" x14ac:dyDescent="0.3">
      <c r="A6" s="46"/>
      <c r="B6" s="141" t="s">
        <v>54</v>
      </c>
      <c r="C6" s="141"/>
      <c r="D6" s="141"/>
      <c r="E6" s="141"/>
      <c r="F6" s="141"/>
      <c r="G6" s="141"/>
      <c r="H6" s="5"/>
    </row>
    <row r="7" spans="1:8" s="4" customFormat="1" x14ac:dyDescent="0.3">
      <c r="A7" s="46"/>
      <c r="B7" s="141" t="s">
        <v>55</v>
      </c>
      <c r="C7" s="141"/>
      <c r="D7" s="141"/>
      <c r="E7" s="141"/>
      <c r="F7" s="141"/>
      <c r="G7" s="141"/>
      <c r="H7" s="5"/>
    </row>
    <row r="8" spans="1:8" s="4" customFormat="1" x14ac:dyDescent="0.3">
      <c r="A8" s="46"/>
      <c r="B8" s="46"/>
      <c r="C8" s="46"/>
      <c r="D8" s="46"/>
      <c r="E8" s="46"/>
      <c r="F8" s="46"/>
      <c r="G8" s="46"/>
      <c r="H8" s="5"/>
    </row>
    <row r="9" spans="1:8" s="4" customFormat="1" ht="51" customHeight="1" x14ac:dyDescent="0.3">
      <c r="A9" s="142" t="s">
        <v>56</v>
      </c>
      <c r="B9" s="142"/>
      <c r="C9" s="142"/>
      <c r="D9" s="142"/>
      <c r="E9" s="142"/>
      <c r="F9" s="142"/>
      <c r="G9" s="142"/>
      <c r="H9" s="5"/>
    </row>
    <row r="10" spans="1:8" s="4" customFormat="1" ht="1.5" customHeight="1" x14ac:dyDescent="0.3">
      <c r="A10" s="46"/>
      <c r="B10" s="46"/>
      <c r="C10" s="46"/>
      <c r="D10" s="46"/>
      <c r="E10" s="46"/>
      <c r="F10" s="46"/>
      <c r="G10" s="46"/>
      <c r="H10" s="5"/>
    </row>
    <row r="11" spans="1:8" s="4" customFormat="1" ht="24" customHeight="1" x14ac:dyDescent="0.3">
      <c r="A11" s="143" t="s">
        <v>57</v>
      </c>
      <c r="B11" s="143" t="s">
        <v>58</v>
      </c>
      <c r="C11" s="145" t="s">
        <v>2</v>
      </c>
      <c r="D11" s="146"/>
      <c r="E11" s="145" t="s">
        <v>3</v>
      </c>
      <c r="F11" s="146"/>
      <c r="G11" s="57" t="s">
        <v>26</v>
      </c>
      <c r="H11" s="5"/>
    </row>
    <row r="12" spans="1:8" s="4" customFormat="1" ht="35.25" customHeight="1" x14ac:dyDescent="0.3">
      <c r="A12" s="144"/>
      <c r="B12" s="144"/>
      <c r="C12" s="57" t="s">
        <v>59</v>
      </c>
      <c r="D12" s="57" t="s">
        <v>60</v>
      </c>
      <c r="E12" s="57" t="s">
        <v>61</v>
      </c>
      <c r="F12" s="57" t="s">
        <v>62</v>
      </c>
      <c r="G12" s="57" t="s">
        <v>63</v>
      </c>
      <c r="H12" s="5"/>
    </row>
    <row r="13" spans="1:8" s="20" customFormat="1" ht="39.75" customHeight="1" x14ac:dyDescent="0.3">
      <c r="A13" s="139" t="s">
        <v>126</v>
      </c>
      <c r="B13" s="132"/>
      <c r="C13" s="132"/>
      <c r="D13" s="132"/>
      <c r="E13" s="132"/>
      <c r="F13" s="132"/>
      <c r="G13" s="133"/>
      <c r="H13" s="21"/>
    </row>
    <row r="14" spans="1:8" s="4" customFormat="1" x14ac:dyDescent="0.3">
      <c r="A14" s="136" t="s">
        <v>64</v>
      </c>
      <c r="B14" s="130"/>
      <c r="C14" s="130"/>
      <c r="D14" s="130"/>
      <c r="E14" s="130"/>
      <c r="F14" s="130"/>
      <c r="G14" s="131"/>
      <c r="H14" s="5"/>
    </row>
    <row r="15" spans="1:8" s="20" customFormat="1" ht="66" customHeight="1" x14ac:dyDescent="0.3">
      <c r="A15" s="63" t="s">
        <v>127</v>
      </c>
      <c r="B15" s="53" t="s">
        <v>65</v>
      </c>
      <c r="C15" s="54">
        <v>42.322000000000003</v>
      </c>
      <c r="D15" s="54">
        <v>43.284999999999997</v>
      </c>
      <c r="E15" s="54">
        <v>52.798000000000002</v>
      </c>
      <c r="F15" s="54">
        <v>110.47499999999999</v>
      </c>
      <c r="G15" s="54">
        <v>49.883000000000003</v>
      </c>
      <c r="H15" s="19"/>
    </row>
    <row r="16" spans="1:8" s="4" customFormat="1" x14ac:dyDescent="0.3">
      <c r="A16" s="129" t="s">
        <v>66</v>
      </c>
      <c r="B16" s="130"/>
      <c r="C16" s="130"/>
      <c r="D16" s="130"/>
      <c r="E16" s="130"/>
      <c r="F16" s="130"/>
      <c r="G16" s="131"/>
      <c r="H16" s="6"/>
    </row>
    <row r="17" spans="1:8" s="20" customFormat="1" ht="71.25" customHeight="1" x14ac:dyDescent="0.3">
      <c r="A17" s="63" t="s">
        <v>128</v>
      </c>
      <c r="B17" s="55" t="s">
        <v>67</v>
      </c>
      <c r="C17" s="56">
        <v>20</v>
      </c>
      <c r="D17" s="56">
        <v>37</v>
      </c>
      <c r="E17" s="56">
        <v>42</v>
      </c>
      <c r="F17" s="56">
        <v>75</v>
      </c>
      <c r="G17" s="56">
        <v>19</v>
      </c>
      <c r="H17" s="22"/>
    </row>
    <row r="18" spans="1:8" s="20" customFormat="1" ht="35.25" customHeight="1" x14ac:dyDescent="0.3">
      <c r="A18" s="63" t="s">
        <v>75</v>
      </c>
      <c r="B18" s="55" t="s">
        <v>67</v>
      </c>
      <c r="C18" s="57">
        <v>4</v>
      </c>
      <c r="D18" s="57">
        <v>4</v>
      </c>
      <c r="E18" s="57">
        <v>4</v>
      </c>
      <c r="F18" s="57">
        <v>6</v>
      </c>
      <c r="G18" s="56">
        <v>4</v>
      </c>
      <c r="H18" s="22"/>
    </row>
    <row r="19" spans="1:8" s="4" customFormat="1" ht="15" customHeight="1" x14ac:dyDescent="0.3">
      <c r="A19" s="124" t="s">
        <v>114</v>
      </c>
      <c r="B19" s="132"/>
      <c r="C19" s="132"/>
      <c r="D19" s="132"/>
      <c r="E19" s="132"/>
      <c r="F19" s="132"/>
      <c r="G19" s="133"/>
      <c r="H19" s="6"/>
    </row>
    <row r="20" spans="1:8" s="20" customFormat="1" ht="39.75" customHeight="1" x14ac:dyDescent="0.3">
      <c r="A20" s="63" t="s">
        <v>76</v>
      </c>
      <c r="B20" s="53" t="s">
        <v>68</v>
      </c>
      <c r="C20" s="54">
        <f>C15/C18</f>
        <v>10.580500000000001</v>
      </c>
      <c r="D20" s="54">
        <f t="shared" ref="D20:G20" si="0">D15/D18</f>
        <v>10.821249999999999</v>
      </c>
      <c r="E20" s="54">
        <f t="shared" si="0"/>
        <v>13.1995</v>
      </c>
      <c r="F20" s="54">
        <f t="shared" si="0"/>
        <v>18.412499999999998</v>
      </c>
      <c r="G20" s="54">
        <f t="shared" si="0"/>
        <v>12.470750000000001</v>
      </c>
      <c r="H20" s="19"/>
    </row>
    <row r="21" spans="1:8" s="4" customFormat="1" ht="15" customHeight="1" x14ac:dyDescent="0.3">
      <c r="A21" s="129" t="s">
        <v>69</v>
      </c>
      <c r="B21" s="134"/>
      <c r="C21" s="134"/>
      <c r="D21" s="134"/>
      <c r="E21" s="134"/>
      <c r="F21" s="134"/>
      <c r="G21" s="134"/>
      <c r="H21" s="6"/>
    </row>
    <row r="22" spans="1:8" s="20" customFormat="1" ht="96.75" customHeight="1" x14ac:dyDescent="0.3">
      <c r="A22" s="63" t="s">
        <v>129</v>
      </c>
      <c r="B22" s="53" t="s">
        <v>70</v>
      </c>
      <c r="C22" s="64">
        <v>0</v>
      </c>
      <c r="D22" s="61">
        <f>D17*100/C17-100</f>
        <v>85</v>
      </c>
      <c r="E22" s="61">
        <f t="shared" ref="E22:G22" si="1">E17*100/D17-100</f>
        <v>13.513513513513516</v>
      </c>
      <c r="F22" s="61">
        <f t="shared" si="1"/>
        <v>78.571428571428584</v>
      </c>
      <c r="G22" s="61">
        <f t="shared" si="1"/>
        <v>-74.666666666666671</v>
      </c>
      <c r="H22" s="19"/>
    </row>
    <row r="23" spans="1:8" s="20" customFormat="1" ht="33" customHeight="1" x14ac:dyDescent="0.3">
      <c r="A23" s="135" t="s">
        <v>77</v>
      </c>
      <c r="B23" s="132"/>
      <c r="C23" s="132"/>
      <c r="D23" s="132"/>
      <c r="E23" s="132"/>
      <c r="F23" s="132"/>
      <c r="G23" s="133"/>
      <c r="H23" s="19"/>
    </row>
    <row r="24" spans="1:8" s="4" customFormat="1" x14ac:dyDescent="0.3">
      <c r="A24" s="140" t="s">
        <v>64</v>
      </c>
      <c r="B24" s="130"/>
      <c r="C24" s="130"/>
      <c r="D24" s="130"/>
      <c r="E24" s="130"/>
      <c r="F24" s="130"/>
      <c r="G24" s="131"/>
      <c r="H24" s="6"/>
    </row>
    <row r="25" spans="1:8" s="20" customFormat="1" ht="78" customHeight="1" x14ac:dyDescent="0.3">
      <c r="A25" s="58" t="s">
        <v>106</v>
      </c>
      <c r="B25" s="57" t="s">
        <v>65</v>
      </c>
      <c r="C25" s="59">
        <f>'Додаток 2'!G15</f>
        <v>413.4</v>
      </c>
      <c r="D25" s="59">
        <f>'Додаток 2'!H15</f>
        <v>0</v>
      </c>
      <c r="E25" s="59">
        <f>'Додаток 2'!I15</f>
        <v>0</v>
      </c>
      <c r="F25" s="59">
        <f>'Додаток 2'!J15</f>
        <v>0</v>
      </c>
      <c r="G25" s="59">
        <f>'Додаток 2'!K15</f>
        <v>0</v>
      </c>
      <c r="H25" s="19"/>
    </row>
    <row r="26" spans="1:8" s="20" customFormat="1" ht="56.25" x14ac:dyDescent="0.3">
      <c r="A26" s="58" t="s">
        <v>78</v>
      </c>
      <c r="B26" s="57" t="s">
        <v>65</v>
      </c>
      <c r="C26" s="54">
        <f>'Додаток 2'!G16</f>
        <v>154.06799999999998</v>
      </c>
      <c r="D26" s="54">
        <f>'Додаток 2'!H16</f>
        <v>21.864000000000001</v>
      </c>
      <c r="E26" s="54">
        <f>'Додаток 2'!I16</f>
        <v>35.844000000000001</v>
      </c>
      <c r="F26" s="54">
        <f>'Додаток 2'!J16</f>
        <v>11.63</v>
      </c>
      <c r="G26" s="54">
        <f>'Додаток 2'!K16</f>
        <v>12.247</v>
      </c>
      <c r="H26" s="19"/>
    </row>
    <row r="27" spans="1:8" s="4" customFormat="1" x14ac:dyDescent="0.3">
      <c r="A27" s="140" t="s">
        <v>66</v>
      </c>
      <c r="B27" s="130"/>
      <c r="C27" s="130"/>
      <c r="D27" s="130"/>
      <c r="E27" s="130"/>
      <c r="F27" s="130"/>
      <c r="G27" s="131"/>
      <c r="H27" s="6"/>
    </row>
    <row r="28" spans="1:8" s="20" customFormat="1" ht="77.25" customHeight="1" x14ac:dyDescent="0.3">
      <c r="A28" s="60" t="s">
        <v>130</v>
      </c>
      <c r="B28" s="56" t="s">
        <v>67</v>
      </c>
      <c r="C28" s="56">
        <v>1</v>
      </c>
      <c r="D28" s="56">
        <v>0</v>
      </c>
      <c r="E28" s="56">
        <v>0</v>
      </c>
      <c r="F28" s="56">
        <v>0</v>
      </c>
      <c r="G28" s="56">
        <v>0</v>
      </c>
      <c r="H28" s="19"/>
    </row>
    <row r="29" spans="1:8" s="20" customFormat="1" ht="30" customHeight="1" x14ac:dyDescent="0.3">
      <c r="A29" s="58" t="s">
        <v>80</v>
      </c>
      <c r="B29" s="56" t="s">
        <v>67</v>
      </c>
      <c r="C29" s="57">
        <v>1</v>
      </c>
      <c r="D29" s="57">
        <v>0</v>
      </c>
      <c r="E29" s="57">
        <v>0</v>
      </c>
      <c r="F29" s="57">
        <v>0</v>
      </c>
      <c r="G29" s="57">
        <v>0</v>
      </c>
      <c r="H29" s="19"/>
    </row>
    <row r="30" spans="1:8" s="20" customFormat="1" ht="46.5" customHeight="1" x14ac:dyDescent="0.3">
      <c r="A30" s="58" t="s">
        <v>81</v>
      </c>
      <c r="B30" s="57" t="s">
        <v>67</v>
      </c>
      <c r="C30" s="57">
        <f>3+7+9</f>
        <v>19</v>
      </c>
      <c r="D30" s="57">
        <f>7</f>
        <v>7</v>
      </c>
      <c r="E30" s="57">
        <f>7</f>
        <v>7</v>
      </c>
      <c r="F30" s="57">
        <f>6</f>
        <v>6</v>
      </c>
      <c r="G30" s="57">
        <f>6</f>
        <v>6</v>
      </c>
      <c r="H30" s="19"/>
    </row>
    <row r="31" spans="1:8" s="4" customFormat="1" x14ac:dyDescent="0.3">
      <c r="A31" s="139" t="s">
        <v>114</v>
      </c>
      <c r="B31" s="132"/>
      <c r="C31" s="132"/>
      <c r="D31" s="132"/>
      <c r="E31" s="132"/>
      <c r="F31" s="132"/>
      <c r="G31" s="133"/>
      <c r="H31" s="6"/>
    </row>
    <row r="32" spans="1:8" s="20" customFormat="1" ht="50.25" customHeight="1" x14ac:dyDescent="0.3">
      <c r="A32" s="58" t="s">
        <v>82</v>
      </c>
      <c r="B32" s="57" t="s">
        <v>65</v>
      </c>
      <c r="C32" s="54">
        <f>C26/C30</f>
        <v>8.1088421052631574</v>
      </c>
      <c r="D32" s="54">
        <f t="shared" ref="D32:G32" si="2">D26/D30</f>
        <v>3.1234285714285717</v>
      </c>
      <c r="E32" s="54">
        <f t="shared" si="2"/>
        <v>5.120571428571429</v>
      </c>
      <c r="F32" s="54">
        <f t="shared" si="2"/>
        <v>1.9383333333333335</v>
      </c>
      <c r="G32" s="54">
        <f t="shared" si="2"/>
        <v>2.0411666666666668</v>
      </c>
      <c r="H32" s="19"/>
    </row>
    <row r="33" spans="1:8" s="4" customFormat="1" x14ac:dyDescent="0.3">
      <c r="A33" s="136" t="s">
        <v>69</v>
      </c>
      <c r="B33" s="134"/>
      <c r="C33" s="134"/>
      <c r="D33" s="134"/>
      <c r="E33" s="134"/>
      <c r="F33" s="134"/>
      <c r="G33" s="134"/>
      <c r="H33" s="6"/>
    </row>
    <row r="34" spans="1:8" s="20" customFormat="1" ht="39.75" customHeight="1" x14ac:dyDescent="0.3">
      <c r="A34" s="58" t="s">
        <v>92</v>
      </c>
      <c r="B34" s="57" t="s">
        <v>70</v>
      </c>
      <c r="C34" s="65">
        <f>C29*100/C28</f>
        <v>100</v>
      </c>
      <c r="D34" s="65">
        <v>0</v>
      </c>
      <c r="E34" s="65">
        <v>0</v>
      </c>
      <c r="F34" s="65">
        <v>0</v>
      </c>
      <c r="G34" s="65">
        <v>0</v>
      </c>
      <c r="H34" s="19"/>
    </row>
    <row r="35" spans="1:8" s="4" customFormat="1" ht="39" customHeight="1" x14ac:dyDescent="0.3">
      <c r="A35" s="139" t="s">
        <v>90</v>
      </c>
      <c r="B35" s="132"/>
      <c r="C35" s="132"/>
      <c r="D35" s="132"/>
      <c r="E35" s="132"/>
      <c r="F35" s="132"/>
      <c r="G35" s="133"/>
      <c r="H35" s="6"/>
    </row>
    <row r="36" spans="1:8" s="4" customFormat="1" ht="30.75" customHeight="1" x14ac:dyDescent="0.3">
      <c r="A36" s="136" t="s">
        <v>64</v>
      </c>
      <c r="B36" s="130"/>
      <c r="C36" s="130"/>
      <c r="D36" s="130"/>
      <c r="E36" s="130"/>
      <c r="F36" s="130"/>
      <c r="G36" s="131"/>
      <c r="H36" s="6"/>
    </row>
    <row r="37" spans="1:8" s="20" customFormat="1" ht="36" customHeight="1" x14ac:dyDescent="0.3">
      <c r="A37" s="63" t="s">
        <v>98</v>
      </c>
      <c r="B37" s="53" t="s">
        <v>65</v>
      </c>
      <c r="C37" s="57">
        <f>'Додаток 2'!G17</f>
        <v>99.971000000000004</v>
      </c>
      <c r="D37" s="57">
        <f>'Додаток 2'!H17</f>
        <v>108.07499999999999</v>
      </c>
      <c r="E37" s="57">
        <f>'Додаток 2'!I17</f>
        <v>115.77099999999999</v>
      </c>
      <c r="F37" s="57">
        <f>'Додаток 2'!J17</f>
        <v>127.09100000000001</v>
      </c>
      <c r="G37" s="57">
        <f>'Додаток 2'!K17</f>
        <v>217.77600000000001</v>
      </c>
      <c r="H37" s="21"/>
    </row>
    <row r="38" spans="1:8" s="4" customFormat="1" x14ac:dyDescent="0.3">
      <c r="A38" s="129" t="s">
        <v>66</v>
      </c>
      <c r="B38" s="130"/>
      <c r="C38" s="130"/>
      <c r="D38" s="130"/>
      <c r="E38" s="130"/>
      <c r="F38" s="130"/>
      <c r="G38" s="131"/>
      <c r="H38" s="5"/>
    </row>
    <row r="39" spans="1:8" s="20" customFormat="1" ht="35.25" customHeight="1" x14ac:dyDescent="0.3">
      <c r="A39" s="63" t="s">
        <v>96</v>
      </c>
      <c r="B39" s="55" t="s">
        <v>72</v>
      </c>
      <c r="C39" s="57">
        <f>200+1370</f>
        <v>1570</v>
      </c>
      <c r="D39" s="57">
        <f>200+1430</f>
        <v>1630</v>
      </c>
      <c r="E39" s="57">
        <f>200+1470</f>
        <v>1670</v>
      </c>
      <c r="F39" s="57">
        <f>200+1570</f>
        <v>1770</v>
      </c>
      <c r="G39" s="57">
        <f>200+1870</f>
        <v>2070</v>
      </c>
      <c r="H39" s="21"/>
    </row>
    <row r="40" spans="1:8" s="4" customFormat="1" x14ac:dyDescent="0.3">
      <c r="A40" s="124" t="s">
        <v>114</v>
      </c>
      <c r="B40" s="132"/>
      <c r="C40" s="132"/>
      <c r="D40" s="132"/>
      <c r="E40" s="132"/>
      <c r="F40" s="132"/>
      <c r="G40" s="133"/>
      <c r="H40" s="5"/>
    </row>
    <row r="41" spans="1:8" s="20" customFormat="1" ht="32.25" customHeight="1" x14ac:dyDescent="0.3">
      <c r="A41" s="63" t="s">
        <v>97</v>
      </c>
      <c r="B41" s="53" t="s">
        <v>65</v>
      </c>
      <c r="C41" s="54">
        <f>C37/C39</f>
        <v>6.3675796178343957E-2</v>
      </c>
      <c r="D41" s="54">
        <f t="shared" ref="D41:G41" si="3">D37/D39</f>
        <v>6.6303680981595087E-2</v>
      </c>
      <c r="E41" s="54">
        <f t="shared" si="3"/>
        <v>6.9323952095808369E-2</v>
      </c>
      <c r="F41" s="54">
        <f t="shared" si="3"/>
        <v>7.1802824858757067E-2</v>
      </c>
      <c r="G41" s="54">
        <f t="shared" si="3"/>
        <v>0.10520579710144928</v>
      </c>
      <c r="H41" s="21"/>
    </row>
    <row r="42" spans="1:8" s="4" customFormat="1" x14ac:dyDescent="0.3">
      <c r="A42" s="129" t="s">
        <v>69</v>
      </c>
      <c r="B42" s="134"/>
      <c r="C42" s="134"/>
      <c r="D42" s="134"/>
      <c r="E42" s="134"/>
      <c r="F42" s="134"/>
      <c r="G42" s="134"/>
      <c r="H42" s="5"/>
    </row>
    <row r="43" spans="1:8" s="20" customFormat="1" ht="56.25" customHeight="1" x14ac:dyDescent="0.3">
      <c r="A43" s="63" t="s">
        <v>99</v>
      </c>
      <c r="B43" s="53" t="s">
        <v>70</v>
      </c>
      <c r="C43" s="53">
        <v>0</v>
      </c>
      <c r="D43" s="61">
        <f>D39*100/C39-100</f>
        <v>3.8216560509554114</v>
      </c>
      <c r="E43" s="61">
        <f t="shared" ref="E43:G43" si="4">E39*100/D39-100</f>
        <v>2.4539877300613426</v>
      </c>
      <c r="F43" s="61">
        <f t="shared" si="4"/>
        <v>5.9880239520958014</v>
      </c>
      <c r="G43" s="61">
        <f t="shared" si="4"/>
        <v>16.949152542372886</v>
      </c>
      <c r="H43" s="21"/>
    </row>
    <row r="44" spans="1:8" s="20" customFormat="1" ht="39.75" customHeight="1" x14ac:dyDescent="0.3">
      <c r="A44" s="135" t="s">
        <v>93</v>
      </c>
      <c r="B44" s="132"/>
      <c r="C44" s="132"/>
      <c r="D44" s="132"/>
      <c r="E44" s="132"/>
      <c r="F44" s="132"/>
      <c r="G44" s="133"/>
      <c r="H44" s="21"/>
    </row>
    <row r="45" spans="1:8" s="4" customFormat="1" x14ac:dyDescent="0.3">
      <c r="A45" s="136" t="s">
        <v>64</v>
      </c>
      <c r="B45" s="130"/>
      <c r="C45" s="130"/>
      <c r="D45" s="130"/>
      <c r="E45" s="130"/>
      <c r="F45" s="130"/>
      <c r="G45" s="131"/>
      <c r="H45" s="5"/>
    </row>
    <row r="46" spans="1:8" s="4" customFormat="1" ht="69.75" customHeight="1" x14ac:dyDescent="0.3">
      <c r="A46" s="63" t="s">
        <v>110</v>
      </c>
      <c r="B46" s="53" t="s">
        <v>68</v>
      </c>
      <c r="C46" s="54">
        <f>'Додаток 2'!G21</f>
        <v>11.446999999999999</v>
      </c>
      <c r="D46" s="54">
        <f>'Додаток 2'!H21</f>
        <v>86.352999999999994</v>
      </c>
      <c r="E46" s="54">
        <f>'Додаток 2'!I21</f>
        <v>86.003</v>
      </c>
      <c r="F46" s="54">
        <f>'Додаток 2'!J21</f>
        <v>108.62</v>
      </c>
      <c r="G46" s="54">
        <f>'Додаток 2'!K21</f>
        <v>244.72399999999999</v>
      </c>
      <c r="H46" s="6"/>
    </row>
    <row r="47" spans="1:8" s="4" customFormat="1" ht="69.75" customHeight="1" x14ac:dyDescent="0.3">
      <c r="A47" s="63" t="s">
        <v>100</v>
      </c>
      <c r="B47" s="53" t="s">
        <v>68</v>
      </c>
      <c r="C47" s="54">
        <v>52.85</v>
      </c>
      <c r="D47" s="54">
        <v>8.3480000000000008</v>
      </c>
      <c r="E47" s="54">
        <v>8.7899999999999991</v>
      </c>
      <c r="F47" s="54">
        <v>9.2560000000000002</v>
      </c>
      <c r="G47" s="54">
        <v>9.7469999999999999</v>
      </c>
      <c r="H47" s="6"/>
    </row>
    <row r="48" spans="1:8" s="20" customFormat="1" ht="80.25" customHeight="1" x14ac:dyDescent="0.3">
      <c r="A48" s="63" t="s">
        <v>102</v>
      </c>
      <c r="B48" s="53" t="s">
        <v>68</v>
      </c>
      <c r="C48" s="54">
        <v>69.762</v>
      </c>
      <c r="D48" s="54">
        <v>93.494</v>
      </c>
      <c r="E48" s="54">
        <v>119.545</v>
      </c>
      <c r="F48" s="54">
        <v>162.905</v>
      </c>
      <c r="G48" s="54">
        <v>210.52500000000001</v>
      </c>
      <c r="H48" s="19"/>
    </row>
    <row r="49" spans="1:8" s="20" customFormat="1" ht="77.25" customHeight="1" x14ac:dyDescent="0.3">
      <c r="A49" s="58" t="s">
        <v>79</v>
      </c>
      <c r="B49" s="57" t="s">
        <v>65</v>
      </c>
      <c r="C49" s="54">
        <f>'Додаток 2'!G25</f>
        <v>30</v>
      </c>
      <c r="D49" s="54">
        <f>'Додаток 2'!H25</f>
        <v>32</v>
      </c>
      <c r="E49" s="54">
        <f>'Додаток 2'!I25</f>
        <v>36</v>
      </c>
      <c r="F49" s="54">
        <f>'Додаток 2'!J25</f>
        <v>38</v>
      </c>
      <c r="G49" s="54">
        <f>'Додаток 2'!K25</f>
        <v>42</v>
      </c>
      <c r="H49" s="19"/>
    </row>
    <row r="50" spans="1:8" s="4" customFormat="1" x14ac:dyDescent="0.3">
      <c r="A50" s="129" t="s">
        <v>66</v>
      </c>
      <c r="B50" s="137"/>
      <c r="C50" s="137"/>
      <c r="D50" s="137"/>
      <c r="E50" s="137"/>
      <c r="F50" s="137"/>
      <c r="G50" s="138"/>
      <c r="H50" s="5"/>
    </row>
    <row r="51" spans="1:8" s="20" customFormat="1" ht="37.5" x14ac:dyDescent="0.3">
      <c r="A51" s="63" t="s">
        <v>73</v>
      </c>
      <c r="B51" s="53" t="s">
        <v>67</v>
      </c>
      <c r="C51" s="57">
        <v>50</v>
      </c>
      <c r="D51" s="57">
        <v>70</v>
      </c>
      <c r="E51" s="57">
        <v>100</v>
      </c>
      <c r="F51" s="56">
        <v>145</v>
      </c>
      <c r="G51" s="56">
        <v>220</v>
      </c>
      <c r="H51" s="21"/>
    </row>
    <row r="52" spans="1:8" s="20" customFormat="1" ht="37.5" x14ac:dyDescent="0.3">
      <c r="A52" s="63" t="s">
        <v>91</v>
      </c>
      <c r="B52" s="53" t="s">
        <v>67</v>
      </c>
      <c r="C52" s="57">
        <f>1+1</f>
        <v>2</v>
      </c>
      <c r="D52" s="57">
        <f>2+2</f>
        <v>4</v>
      </c>
      <c r="E52" s="57">
        <f>3+2</f>
        <v>5</v>
      </c>
      <c r="F52" s="56">
        <f>4+4</f>
        <v>8</v>
      </c>
      <c r="G52" s="56">
        <f>5+5</f>
        <v>10</v>
      </c>
      <c r="H52" s="21"/>
    </row>
    <row r="53" spans="1:8" s="20" customFormat="1" ht="48.75" customHeight="1" x14ac:dyDescent="0.3">
      <c r="A53" s="63" t="s">
        <v>111</v>
      </c>
      <c r="B53" s="53" t="s">
        <v>67</v>
      </c>
      <c r="C53" s="57">
        <v>11</v>
      </c>
      <c r="D53" s="57">
        <v>14</v>
      </c>
      <c r="E53" s="57">
        <v>17</v>
      </c>
      <c r="F53" s="56">
        <v>22</v>
      </c>
      <c r="G53" s="56">
        <v>27</v>
      </c>
      <c r="H53" s="21"/>
    </row>
    <row r="54" spans="1:8" s="20" customFormat="1" ht="75" x14ac:dyDescent="0.3">
      <c r="A54" s="58" t="s">
        <v>131</v>
      </c>
      <c r="B54" s="57" t="s">
        <v>67</v>
      </c>
      <c r="C54" s="57">
        <v>21</v>
      </c>
      <c r="D54" s="57">
        <v>23</v>
      </c>
      <c r="E54" s="57">
        <v>25</v>
      </c>
      <c r="F54" s="57">
        <v>29</v>
      </c>
      <c r="G54" s="57">
        <v>32</v>
      </c>
      <c r="H54" s="21"/>
    </row>
    <row r="55" spans="1:8" s="4" customFormat="1" x14ac:dyDescent="0.3">
      <c r="A55" s="124" t="s">
        <v>114</v>
      </c>
      <c r="B55" s="125"/>
      <c r="C55" s="125"/>
      <c r="D55" s="125"/>
      <c r="E55" s="125"/>
      <c r="F55" s="125"/>
      <c r="G55" s="126"/>
      <c r="H55" s="5"/>
    </row>
    <row r="56" spans="1:8" s="20" customFormat="1" ht="60" customHeight="1" x14ac:dyDescent="0.3">
      <c r="A56" s="63" t="s">
        <v>112</v>
      </c>
      <c r="B56" s="53" t="s">
        <v>68</v>
      </c>
      <c r="C56" s="54">
        <f>C46/C52</f>
        <v>5.7234999999999996</v>
      </c>
      <c r="D56" s="54">
        <f>D46/D52</f>
        <v>21.588249999999999</v>
      </c>
      <c r="E56" s="54">
        <f t="shared" ref="E56:G56" si="5">E46/E52</f>
        <v>17.200600000000001</v>
      </c>
      <c r="F56" s="54">
        <f t="shared" si="5"/>
        <v>13.577500000000001</v>
      </c>
      <c r="G56" s="54">
        <f t="shared" si="5"/>
        <v>24.4724</v>
      </c>
      <c r="H56" s="21"/>
    </row>
    <row r="57" spans="1:8" s="4" customFormat="1" ht="75" x14ac:dyDescent="0.3">
      <c r="A57" s="63" t="s">
        <v>132</v>
      </c>
      <c r="B57" s="53" t="s">
        <v>68</v>
      </c>
      <c r="C57" s="59">
        <f>C48/C53</f>
        <v>6.3419999999999996</v>
      </c>
      <c r="D57" s="59">
        <f t="shared" ref="D57:G57" si="6">D48/D53</f>
        <v>6.6781428571428574</v>
      </c>
      <c r="E57" s="59">
        <f t="shared" si="6"/>
        <v>7.0320588235294119</v>
      </c>
      <c r="F57" s="59">
        <f t="shared" si="6"/>
        <v>7.4047727272727277</v>
      </c>
      <c r="G57" s="59">
        <f t="shared" si="6"/>
        <v>7.7972222222222225</v>
      </c>
      <c r="H57" s="5"/>
    </row>
    <row r="58" spans="1:8" s="4" customFormat="1" ht="37.5" x14ac:dyDescent="0.3">
      <c r="A58" s="58" t="s">
        <v>83</v>
      </c>
      <c r="B58" s="57" t="s">
        <v>71</v>
      </c>
      <c r="C58" s="59">
        <f>C49/C54</f>
        <v>1.4285714285714286</v>
      </c>
      <c r="D58" s="59">
        <f t="shared" ref="D58:G58" si="7">D49/D54</f>
        <v>1.3913043478260869</v>
      </c>
      <c r="E58" s="59">
        <f t="shared" si="7"/>
        <v>1.44</v>
      </c>
      <c r="F58" s="59">
        <f t="shared" si="7"/>
        <v>1.3103448275862069</v>
      </c>
      <c r="G58" s="59">
        <f t="shared" si="7"/>
        <v>1.3125</v>
      </c>
      <c r="H58" s="5"/>
    </row>
    <row r="59" spans="1:8" s="4" customFormat="1" x14ac:dyDescent="0.3">
      <c r="A59" s="127" t="s">
        <v>69</v>
      </c>
      <c r="B59" s="127"/>
      <c r="C59" s="127"/>
      <c r="D59" s="127"/>
      <c r="E59" s="127"/>
      <c r="F59" s="127"/>
      <c r="G59" s="127"/>
      <c r="H59" s="5"/>
    </row>
    <row r="60" spans="1:8" s="20" customFormat="1" ht="75" x14ac:dyDescent="0.3">
      <c r="A60" s="58" t="s">
        <v>104</v>
      </c>
      <c r="B60" s="57" t="s">
        <v>70</v>
      </c>
      <c r="C60" s="57">
        <v>0</v>
      </c>
      <c r="D60" s="57">
        <f>D52*100/C52-100</f>
        <v>100</v>
      </c>
      <c r="E60" s="57">
        <f>E52*100/D52-100</f>
        <v>25</v>
      </c>
      <c r="F60" s="57">
        <f>F52*100/E52-100</f>
        <v>60</v>
      </c>
      <c r="G60" s="57">
        <f>G52*100/F52-100</f>
        <v>25</v>
      </c>
      <c r="H60" s="21"/>
    </row>
    <row r="61" spans="1:8" s="20" customFormat="1" ht="75" x14ac:dyDescent="0.3">
      <c r="A61" s="63" t="s">
        <v>74</v>
      </c>
      <c r="B61" s="57" t="s">
        <v>70</v>
      </c>
      <c r="C61" s="57">
        <v>0</v>
      </c>
      <c r="D61" s="61">
        <f>D51*100/C51-100</f>
        <v>40</v>
      </c>
      <c r="E61" s="61">
        <f>E51*100/D51-100</f>
        <v>42.857142857142861</v>
      </c>
      <c r="F61" s="61">
        <f>F51*100/E51-100</f>
        <v>45</v>
      </c>
      <c r="G61" s="61">
        <f>G51*100/F51-100</f>
        <v>51.724137931034477</v>
      </c>
      <c r="H61" s="21"/>
    </row>
    <row r="62" spans="1:8" s="20" customFormat="1" ht="56.25" x14ac:dyDescent="0.3">
      <c r="A62" s="63" t="s">
        <v>103</v>
      </c>
      <c r="B62" s="57" t="s">
        <v>70</v>
      </c>
      <c r="C62" s="66">
        <v>0</v>
      </c>
      <c r="D62" s="61">
        <f>D53*100/C53-100</f>
        <v>27.272727272727266</v>
      </c>
      <c r="E62" s="61">
        <f>E53*100/D53-100</f>
        <v>21.428571428571431</v>
      </c>
      <c r="F62" s="61">
        <f t="shared" ref="E62:G63" si="8">F53*100/E53-100</f>
        <v>29.411764705882348</v>
      </c>
      <c r="G62" s="61">
        <f t="shared" si="8"/>
        <v>22.727272727272734</v>
      </c>
      <c r="H62" s="21"/>
    </row>
    <row r="63" spans="1:8" s="20" customFormat="1" ht="75" x14ac:dyDescent="0.3">
      <c r="A63" s="63" t="s">
        <v>94</v>
      </c>
      <c r="B63" s="57" t="s">
        <v>70</v>
      </c>
      <c r="C63" s="66">
        <v>0</v>
      </c>
      <c r="D63" s="61">
        <f>D54*100/C54-100</f>
        <v>9.5238095238095184</v>
      </c>
      <c r="E63" s="61">
        <f t="shared" si="8"/>
        <v>8.6956521739130466</v>
      </c>
      <c r="F63" s="61">
        <f t="shared" si="8"/>
        <v>16</v>
      </c>
      <c r="G63" s="61">
        <f t="shared" si="8"/>
        <v>10.34482758620689</v>
      </c>
      <c r="H63" s="21"/>
    </row>
    <row r="64" spans="1:8" s="4" customFormat="1" ht="37.5" x14ac:dyDescent="0.3">
      <c r="A64" s="67" t="s">
        <v>125</v>
      </c>
      <c r="B64" s="68"/>
      <c r="C64" s="68"/>
      <c r="D64" s="68"/>
      <c r="E64" s="128" t="s">
        <v>21</v>
      </c>
      <c r="F64" s="128"/>
      <c r="G64" s="128"/>
      <c r="H64" s="5"/>
    </row>
  </sheetData>
  <mergeCells count="33">
    <mergeCell ref="B6:G6"/>
    <mergeCell ref="B1:G1"/>
    <mergeCell ref="B2:G2"/>
    <mergeCell ref="B3:G3"/>
    <mergeCell ref="B4:G4"/>
    <mergeCell ref="B5:G5"/>
    <mergeCell ref="B7:G7"/>
    <mergeCell ref="A9:G9"/>
    <mergeCell ref="A11:A12"/>
    <mergeCell ref="B11:B12"/>
    <mergeCell ref="C11:D11"/>
    <mergeCell ref="E11:F11"/>
    <mergeCell ref="A36:G36"/>
    <mergeCell ref="A13:G13"/>
    <mergeCell ref="A14:G14"/>
    <mergeCell ref="A16:G16"/>
    <mergeCell ref="A19:G19"/>
    <mergeCell ref="A21:G21"/>
    <mergeCell ref="A23:G23"/>
    <mergeCell ref="A24:G24"/>
    <mergeCell ref="A27:G27"/>
    <mergeCell ref="A31:G31"/>
    <mergeCell ref="A33:G33"/>
    <mergeCell ref="A35:G35"/>
    <mergeCell ref="A55:G55"/>
    <mergeCell ref="A59:G59"/>
    <mergeCell ref="E64:G64"/>
    <mergeCell ref="A38:G38"/>
    <mergeCell ref="A40:G40"/>
    <mergeCell ref="A42:G42"/>
    <mergeCell ref="A44:G44"/>
    <mergeCell ref="A45:G45"/>
    <mergeCell ref="A50:G50"/>
  </mergeCells>
  <pageMargins left="0.31496062992125984" right="0.31496062992125984" top="1.1811023622047245" bottom="0.35433070866141736" header="0.31496062992125984" footer="0.31496062992125984"/>
  <pageSetup paperSize="9" scale="87" orientation="landscape" verticalDpi="0" r:id="rId1"/>
  <rowBreaks count="1" manualBreakCount="1">
    <brk id="20"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1</vt:lpstr>
      <vt:lpstr>Додаток 2</vt:lpstr>
      <vt:lpstr>Додаток 3</vt:lpstr>
      <vt:lpstr>'Додаток 2'!Заголовки_для_друку</vt:lpstr>
      <vt:lpstr>'Додаток 2'!Область_друку</vt:lpstr>
      <vt:lpstr>'Додаток 3'!Область_друку</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NGO-OPERATOR2</cp:lastModifiedBy>
  <cp:lastPrinted>2020-08-17T09:02:47Z</cp:lastPrinted>
  <dcterms:created xsi:type="dcterms:W3CDTF">2015-08-18T09:05:11Z</dcterms:created>
  <dcterms:modified xsi:type="dcterms:W3CDTF">2020-08-25T07:49:23Z</dcterms:modified>
</cp:coreProperties>
</file>